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jpeg" ContentType="image/jpeg"/>
  <Default Extension="rels" ContentType="application/vnd.openxmlformats-package.relationships+xml"/>
  <Default Extension="xml" ContentType="application/xml"/>
  <Default Extension="wdp" ContentType="image/vnd.ms-photo"/>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hidePivotFieldList="1" defaultThemeVersion="153222"/>
  <mc:AlternateContent xmlns:mc="http://schemas.openxmlformats.org/markup-compatibility/2006">
    <mc:Choice Requires="x15">
      <x15ac:absPath xmlns:x15ac="http://schemas.microsoft.com/office/spreadsheetml/2010/11/ac" url="C:\Users\sneuville.ITEIPMAI.000\Desktop\"/>
    </mc:Choice>
  </mc:AlternateContent>
  <bookViews>
    <workbookView xWindow="-120" yWindow="-120" windowWidth="29040" windowHeight="15840" tabRatio="774"/>
  </bookViews>
  <sheets>
    <sheet name="Accueil" sheetId="35" r:id="rId1"/>
    <sheet name="0. Présentation outil" sheetId="36" r:id="rId2"/>
    <sheet name="1. Recherche PUBLICATIONS" sheetId="37" r:id="rId3"/>
    <sheet name="2. Grille FIABILITE (GF)" sheetId="21" r:id="rId4"/>
    <sheet name="3. Grille EVALUATION (GE)" sheetId="5" r:id="rId5"/>
    <sheet name="4. Analyse graphique" sheetId="32" r:id="rId6"/>
    <sheet name="GF - Seuil confiance" sheetId="29" r:id="rId7"/>
    <sheet name="GF - Notice" sheetId="3" r:id="rId8"/>
    <sheet name="GE - Notice" sheetId="20" r:id="rId9"/>
  </sheets>
  <externalReferences>
    <externalReference r:id="rId10"/>
  </externalReferences>
  <definedNames>
    <definedName name="_xlnm._FilterDatabase" localSheetId="4" hidden="1">'3. Grille EVALUATION (GE)'!$A:$BD</definedName>
    <definedName name="_xlnm._FilterDatabase" localSheetId="5" hidden="1">'4. Analyse graphique'!#REF!</definedName>
    <definedName name="_xlnm.Criteria" localSheetId="4">'3. Grille EVALUATION (GE)'!$AA:$AA</definedName>
    <definedName name="_xlnm.Print_Titles" localSheetId="3">'2. Grille FIABILITE (GF)'!$A:$D,'2. Grille FIABILITE (GF)'!$1:$3</definedName>
    <definedName name="_xlnm.Print_Titles" localSheetId="4">'3. Grille EVALUATION (GE)'!$1:$1</definedName>
    <definedName name="P_Extrait_ageStabilité" localSheetId="1">'[1]GF - Notice'!$D$39:$D$40</definedName>
    <definedName name="P_Extrait_ageStabilité" localSheetId="0">'[1]GF - Notice'!$D$39:$D$40</definedName>
    <definedName name="P_Extrait_ageStabilité">'GF - Notice'!$D$39:$E$40</definedName>
    <definedName name="P_Extrait_DERRDE" localSheetId="1">'[1]GF - Notice'!$D$30:$D$31</definedName>
    <definedName name="P_Extrait_DERRDE" localSheetId="0">'[1]GF - Notice'!$D$30:$D$31</definedName>
    <definedName name="P_Extrait_DERRDE">'GF - Notice'!$D$30:$E$31</definedName>
    <definedName name="P_Extrait_durée" localSheetId="1">'[1]GF - Notice'!$D$32:$D$33</definedName>
    <definedName name="P_Extrait_durée" localSheetId="0">'[1]GF - Notice'!$D$32:$D$33</definedName>
    <definedName name="P_Extrait_durée">'GF - Notice'!$D$32:$E$33</definedName>
    <definedName name="P_Extrait_fabricant" localSheetId="1">'[1]GF - Notice'!$D$37:$D$38</definedName>
    <definedName name="P_Extrait_fabricant" localSheetId="0">'[1]GF - Notice'!$D$37:$D$38</definedName>
    <definedName name="P_Extrait_fabricant">'GF - Notice'!$D$37:$E$38</definedName>
    <definedName name="P_Extrait_produit" localSheetId="1">'[1]GF - Notice'!$D$34:$D$36</definedName>
    <definedName name="P_Extrait_produit" localSheetId="0">'[1]GF - Notice'!$D$34:$D$36</definedName>
    <definedName name="P_Extrait_produit">'GF - Notice'!$D$34:$E$36</definedName>
    <definedName name="P_Extrait_solvant" localSheetId="1">'[1]GF - Notice'!$D$28:$D$29</definedName>
    <definedName name="P_Extrait_solvant" localSheetId="0">'[1]GF - Notice'!$D$28:$D$29</definedName>
    <definedName name="P_Extrait_solvant">'GF - Notice'!$D$28:$E$29</definedName>
    <definedName name="P_Plante_nom" localSheetId="1">'[1]GF - Notice'!$D$11:$D$14</definedName>
    <definedName name="P_Plante_nom" localSheetId="0">'[1]GF - Notice'!$D$11:$D$14</definedName>
    <definedName name="P_Plante_nom">'GF - Notice'!$D$11:$E$14</definedName>
    <definedName name="P_Plante_Partie" localSheetId="1">'[1]GF - Notice'!$D$17:$D$21</definedName>
    <definedName name="P_Plante_Partie" localSheetId="0">'[1]GF - Notice'!$D$17:$D$21</definedName>
    <definedName name="P_Plante_Partie">'GF - Notice'!$D$17:$E$21</definedName>
    <definedName name="P_Plante_Stade" localSheetId="1">'[1]GF - Notice'!$D$26:$D$27</definedName>
    <definedName name="P_Plante_Stade" localSheetId="0">'[1]GF - Notice'!$D$26:$D$27</definedName>
    <definedName name="P_Plante_Stade">'GF - Notice'!$D$26:$E$27</definedName>
    <definedName name="P_Plante_Traitement" localSheetId="1">'[1]GF - Notice'!$D$22:$D$25</definedName>
    <definedName name="P_Plante_Traitement" localSheetId="0">'[1]GF - Notice'!$D$22:$D$25</definedName>
    <definedName name="P_Plante_Traitement">'GF - Notice'!$D$22:$E$25</definedName>
    <definedName name="P_Plante_Variété" localSheetId="1">'[1]GF - Notice'!$D$15:$D$16</definedName>
    <definedName name="P_Plante_Variété" localSheetId="0">'[1]GF - Notice'!$D$15:$D$16</definedName>
    <definedName name="P_Plante_Variété">'GF - Notice'!$D$15:$E$16</definedName>
    <definedName name="P_Produit_analyse" localSheetId="1">'[1]GF - Notice'!$D$53:$D$56</definedName>
    <definedName name="P_Produit_analyse" localSheetId="0">'[1]GF - Notice'!$D$53:$D$56</definedName>
    <definedName name="P_Produit_analyse">'GF - Notice'!$D$53:$E$56</definedName>
    <definedName name="P_Produit_compo" localSheetId="1">'[1]GF - Notice'!$D$44:$D$47</definedName>
    <definedName name="P_Produit_compo" localSheetId="0">'[1]GF - Notice'!$D$44:$D$47</definedName>
    <definedName name="P_Produit_compo">'GF - Notice'!$D$44:$E$47</definedName>
    <definedName name="P_Produit_empreinte" localSheetId="1">'[1]GF - Notice'!$D$41:$D$43</definedName>
    <definedName name="P_Produit_empreinte" localSheetId="0">'[1]GF - Notice'!$D$41:$D$43</definedName>
    <definedName name="P_Produit_empreinte">'GF - Notice'!$D$41:$E$43</definedName>
    <definedName name="P_Produit_méthode" localSheetId="1">'[1]GF - Notice'!$D$48:$D$52</definedName>
    <definedName name="P_Produit_méthode" localSheetId="0">'[1]GF - Notice'!$D$48:$D$52</definedName>
    <definedName name="P_Produit_méthode">'GF - Notice'!$D$48:$E$52</definedName>
    <definedName name="P_Produit_PpeActif" localSheetId="1">'[1]GF - Notice'!$D$57:$D$58</definedName>
    <definedName name="P_Produit_PpeActif" localSheetId="0">'[1]GF - Notice'!$D$57:$D$58</definedName>
    <definedName name="P_Produit_PpeActif">'GF - Notice'!$D$57:$E$58</definedName>
    <definedName name="P_Utilisation_détail" localSheetId="1">'[1]GF - Notice'!$D$62:$D$63</definedName>
    <definedName name="P_Utilisation_détail" localSheetId="0">'[1]GF - Notice'!$D$62:$D$63</definedName>
    <definedName name="P_Utilisation_détail">'GF - Notice'!$D$62:$E$63</definedName>
    <definedName name="P_Utilisation_forme" localSheetId="1">'[1]GF - Notice'!$D$59:$D$61</definedName>
    <definedName name="P_Utilisation_forme" localSheetId="0">'[1]GF - Notice'!$D$59:$D$61</definedName>
    <definedName name="P_Utilisation_forme">'GF - Notice'!$D$59:$E$61</definedName>
    <definedName name="P_Utilisation_prépa" localSheetId="1">'[1]GF - Notice'!$D$64:$D$65</definedName>
    <definedName name="P_Utilisation_prépa" localSheetId="0">'[1]GF - Notice'!$D$64:$D$65</definedName>
    <definedName name="P_Utilisation_prépa">'GF - Notice'!$D$64:$E$65</definedName>
    <definedName name="Z_Analyse_normalité" localSheetId="1">'[1]GF - Notice'!$D$100:$D$102</definedName>
    <definedName name="Z_Analyse_normalité" localSheetId="0">'[1]GF - Notice'!$D$100:$D$102</definedName>
    <definedName name="Z_Analyse_normalité">'GF - Notice'!$D$100:$E$102</definedName>
    <definedName name="Z_analyse_sexe">'GF - Notice'!$D$109:$E$112</definedName>
    <definedName name="Z_Analyse_tests" localSheetId="1">'[1]GF - Notice'!$D$106:$D$108</definedName>
    <definedName name="Z_Analyse_tests" localSheetId="0">'[1]GF - Notice'!$D$106:$D$108</definedName>
    <definedName name="Z_Analyse_tests">'GF - Notice'!$D$106:$E$108</definedName>
    <definedName name="Z_Analyse_variance" localSheetId="1">'[1]GF - Notice'!$D$103:$D$105</definedName>
    <definedName name="Z_Analyse_variance" localSheetId="0">'[1]GF - Notice'!$D$103:$D$105</definedName>
    <definedName name="Z_Analyse_variance">'GF - Notice'!$D$103:$E$105</definedName>
    <definedName name="Z_Essai_durée" localSheetId="1">'[1]GF - Notice'!$D$81:$D$83</definedName>
    <definedName name="Z_Essai_durée" localSheetId="0">'[1]GF - Notice'!$D$81:$D$83</definedName>
    <definedName name="Z_Essai_durée">'GF - Notice'!$D$81:$E$83</definedName>
    <definedName name="Z_Essai_espèce" localSheetId="1">'[1]GF - Notice'!$D$78:$D$80</definedName>
    <definedName name="Z_Essai_espèce" localSheetId="0">'[1]GF - Notice'!$D$78:$D$80</definedName>
    <definedName name="Z_Essai_espèce">'GF - Notice'!$D$78:$E$80</definedName>
    <definedName name="Z_Essai_éval" localSheetId="1">'[1]GF - Notice'!$D$84:$D$86</definedName>
    <definedName name="Z_Essai_éval" localSheetId="0">'[1]GF - Notice'!$D$84:$D$86</definedName>
    <definedName name="Z_Essai_éval">'GF - Notice'!$D$84:$E$86</definedName>
    <definedName name="Z_Expérience_biomarqueurs" localSheetId="1">'[1]GF - Notice'!$D$94:$D$97</definedName>
    <definedName name="Z_Expérience_biomarqueurs" localSheetId="0">'[1]GF - Notice'!$D$94:$D$97</definedName>
    <definedName name="Z_Expérience_biomarqueurs">'GF - Notice'!$D$94:$E$97</definedName>
    <definedName name="Z_Expérience_contemporain" localSheetId="1">'[1]GF - Notice'!$D$98:$D$99</definedName>
    <definedName name="Z_Expérience_contemporain" localSheetId="0">'[1]GF - Notice'!$D$98:$D$99</definedName>
    <definedName name="Z_Expérience_contemporain">'GF - Notice'!$D$98:$E$99</definedName>
    <definedName name="Z_Expérience_lot" localSheetId="1">'[1]GF - Notice'!$D$87:$D$89</definedName>
    <definedName name="Z_Expérience_lot" localSheetId="0">'[1]GF - Notice'!$D$87:$D$89</definedName>
    <definedName name="Z_Expérience_lot">'GF - Notice'!$D$87:$E$89</definedName>
    <definedName name="Z_Expérience_perf" localSheetId="1">'[1]GF - Notice'!$D$90:$D$93</definedName>
    <definedName name="Z_Expérience_perf" localSheetId="0">'[1]GF - Notice'!$D$90:$D$93</definedName>
    <definedName name="Z_Expérience_perf">'GF - Notice'!$D$90:$E$93</definedName>
    <definedName name="Z_Stimulation" localSheetId="1">'[1]GF - Notice'!$D$72:$D$73</definedName>
    <definedName name="Z_Stimulation" localSheetId="0">'[1]GF - Notice'!$D$72:$D$73</definedName>
    <definedName name="Z_Stimulation">'GF - Notice'!$D$72:$E$73</definedName>
    <definedName name="Z_Témoin_contrôle" localSheetId="1">'[1]GF - Notice'!$D$76:$D$77</definedName>
    <definedName name="Z_Témoin_contrôle" localSheetId="0">'[1]GF - Notice'!$D$76:$D$77</definedName>
    <definedName name="Z_Témoin_contrôle">'GF - Notice'!$D$76:$E$77</definedName>
    <definedName name="Z_Témoin_négatif" localSheetId="1">'[1]GF - Notice'!$D$74:$D$75</definedName>
    <definedName name="Z_Témoin_négatif" localSheetId="0">'[1]GF - Notice'!$D$74:$D$75</definedName>
    <definedName name="Z_Témoin_négatif">'GF - Notice'!$D$74:$E$75</definedName>
    <definedName name="_xlnm.Print_Area" localSheetId="1">'0. Présentation outil'!$A$1:$G$39</definedName>
    <definedName name="_xlnm.Print_Area" localSheetId="5">'4. Analyse graphique'!$A$1:$H$44</definedName>
    <definedName name="_xlnm.Print_Area" localSheetId="0">Accueil!$A$1:$J$12</definedName>
    <definedName name="_xlnm.Print_Area" localSheetId="8">'GE - Notice'!$A$1:$D$57</definedName>
    <definedName name="_xlnm.Print_Area" localSheetId="7">'GF - Notice'!$A$1:$E$119</definedName>
    <definedName name="_xlnm.Print_Area" localSheetId="6">'GF - Seuil confiance'!$A$1:$L$10</definedName>
  </definedNames>
  <calcPr calcId="191029"/>
  <pivotCaches>
    <pivotCache cacheId="0" r:id="rId11"/>
    <pivotCache cacheId="1" r:id="rId12"/>
    <pivotCache cacheId="2" r:id="rId1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21" i="5" l="1"/>
  <c r="BJ54" i="21"/>
  <c r="BK54" i="21" s="1"/>
  <c r="BC54" i="21"/>
  <c r="BD54" i="21" s="1"/>
  <c r="AY54" i="21"/>
  <c r="BJ53" i="21"/>
  <c r="BK53" i="21" s="1"/>
  <c r="BC53" i="21"/>
  <c r="BD53" i="21" s="1"/>
  <c r="AY53" i="21"/>
  <c r="BJ52" i="21"/>
  <c r="BC52" i="21"/>
  <c r="BD52" i="21" s="1"/>
  <c r="AY52" i="21"/>
  <c r="BJ51" i="21"/>
  <c r="BK51" i="21" s="1"/>
  <c r="BC51" i="21"/>
  <c r="BD51" i="21" s="1"/>
  <c r="AY51" i="21"/>
  <c r="BJ50" i="21"/>
  <c r="BK50" i="21" s="1"/>
  <c r="BC50" i="21"/>
  <c r="BD50" i="21" s="1"/>
  <c r="AY50" i="21"/>
  <c r="BJ49" i="21"/>
  <c r="BK49" i="21" s="1"/>
  <c r="BC49" i="21"/>
  <c r="BD49" i="21" s="1"/>
  <c r="AY49" i="21"/>
  <c r="BJ48" i="21"/>
  <c r="BK48" i="21" s="1"/>
  <c r="BC48" i="21"/>
  <c r="AY48" i="21"/>
  <c r="BJ47" i="21"/>
  <c r="BC47" i="21"/>
  <c r="BD47" i="21" s="1"/>
  <c r="AY47" i="21"/>
  <c r="BJ46" i="21"/>
  <c r="BK46" i="21" s="1"/>
  <c r="BC46" i="21"/>
  <c r="BD46" i="21" s="1"/>
  <c r="AY46" i="21"/>
  <c r="BJ45" i="21"/>
  <c r="BK45" i="21" s="1"/>
  <c r="BC45" i="21"/>
  <c r="AY45" i="21"/>
  <c r="BJ44" i="21"/>
  <c r="BC44" i="21"/>
  <c r="AY44" i="21"/>
  <c r="BJ43" i="21"/>
  <c r="BK43" i="21" s="1"/>
  <c r="BC43" i="21"/>
  <c r="BD43" i="21" s="1"/>
  <c r="AY43" i="21"/>
  <c r="BJ42" i="21"/>
  <c r="BK42" i="21" s="1"/>
  <c r="BC42" i="21"/>
  <c r="BD42" i="21" s="1"/>
  <c r="AY42" i="21"/>
  <c r="BJ41" i="21"/>
  <c r="BC41" i="21"/>
  <c r="AY41" i="21"/>
  <c r="BJ40" i="21"/>
  <c r="BK40" i="21" s="1"/>
  <c r="BC40" i="21"/>
  <c r="BD40" i="21" s="1"/>
  <c r="AY40" i="21"/>
  <c r="BJ39" i="21"/>
  <c r="BK39" i="21" s="1"/>
  <c r="BC39" i="21"/>
  <c r="BD39" i="21" s="1"/>
  <c r="AY39" i="21"/>
  <c r="BJ38" i="21"/>
  <c r="BC38" i="21"/>
  <c r="BD38" i="21" s="1"/>
  <c r="AY38" i="21"/>
  <c r="BJ37" i="21"/>
  <c r="BK37" i="21" s="1"/>
  <c r="BC37" i="21"/>
  <c r="BD37" i="21" s="1"/>
  <c r="AY37" i="21"/>
  <c r="BJ36" i="21"/>
  <c r="BK36" i="21" s="1"/>
  <c r="BC36" i="21"/>
  <c r="BD36" i="21" s="1"/>
  <c r="AY36" i="21"/>
  <c r="BJ35" i="21"/>
  <c r="BC35" i="21"/>
  <c r="BD35" i="21" s="1"/>
  <c r="AY35" i="21"/>
  <c r="BJ34" i="21"/>
  <c r="BK34" i="21" s="1"/>
  <c r="BC34" i="21"/>
  <c r="BD34" i="21" s="1"/>
  <c r="AY34" i="21"/>
  <c r="BJ33" i="21"/>
  <c r="BK33" i="21" s="1"/>
  <c r="BC33" i="21"/>
  <c r="AY33" i="21"/>
  <c r="BJ32" i="21"/>
  <c r="BC32" i="21"/>
  <c r="AY32" i="21"/>
  <c r="BJ31" i="21"/>
  <c r="BK31" i="21" s="1"/>
  <c r="BC31" i="21"/>
  <c r="BD31" i="21" s="1"/>
  <c r="AY31" i="21"/>
  <c r="BJ30" i="21"/>
  <c r="BC30" i="21"/>
  <c r="BD30" i="21" s="1"/>
  <c r="AY30" i="21"/>
  <c r="BJ29" i="21"/>
  <c r="BK29" i="21" s="1"/>
  <c r="BC29" i="21"/>
  <c r="BD29" i="21" s="1"/>
  <c r="AY29" i="21"/>
  <c r="BJ28" i="21"/>
  <c r="BC28" i="21"/>
  <c r="BD28" i="21" s="1"/>
  <c r="AY28" i="21"/>
  <c r="BJ27" i="21"/>
  <c r="BK27" i="21" s="1"/>
  <c r="BC27" i="21"/>
  <c r="BD27" i="21" s="1"/>
  <c r="AY27" i="21"/>
  <c r="BJ26" i="21"/>
  <c r="BC26" i="21"/>
  <c r="BD26" i="21" s="1"/>
  <c r="AY26" i="21"/>
  <c r="BJ25" i="21"/>
  <c r="BK25" i="21" s="1"/>
  <c r="BC25" i="21"/>
  <c r="BD25" i="21" s="1"/>
  <c r="AY25" i="21"/>
  <c r="BJ24" i="21"/>
  <c r="BC24" i="21"/>
  <c r="BD24" i="21" s="1"/>
  <c r="AY24" i="21"/>
  <c r="BJ23" i="21"/>
  <c r="BK23" i="21" s="1"/>
  <c r="BC23" i="21"/>
  <c r="BD23" i="21" s="1"/>
  <c r="AY23" i="21"/>
  <c r="BJ22" i="21"/>
  <c r="BK22" i="21" s="1"/>
  <c r="BC22" i="21"/>
  <c r="BD22" i="21" s="1"/>
  <c r="AY22" i="21"/>
  <c r="BJ21" i="21"/>
  <c r="BK21" i="21" s="1"/>
  <c r="BC21" i="21"/>
  <c r="AY21" i="21"/>
  <c r="BJ20" i="21"/>
  <c r="BK20" i="21" s="1"/>
  <c r="BC20" i="21"/>
  <c r="BD20" i="21" s="1"/>
  <c r="AY20" i="21"/>
  <c r="BJ19" i="21"/>
  <c r="BK19" i="21" s="1"/>
  <c r="BC19" i="21"/>
  <c r="BD19" i="21" s="1"/>
  <c r="AY19" i="21"/>
  <c r="BJ18" i="21"/>
  <c r="BK18" i="21" s="1"/>
  <c r="BC18" i="21"/>
  <c r="BD18" i="21" s="1"/>
  <c r="AY18" i="21"/>
  <c r="BJ17" i="21"/>
  <c r="BK17" i="21" s="1"/>
  <c r="BC17" i="21"/>
  <c r="BD17" i="21" s="1"/>
  <c r="AY17" i="21"/>
  <c r="BJ16" i="21"/>
  <c r="BC16" i="21"/>
  <c r="BD16" i="21" s="1"/>
  <c r="AY16" i="21"/>
  <c r="BJ15" i="21"/>
  <c r="BK15" i="21" s="1"/>
  <c r="BC15" i="21"/>
  <c r="BD15" i="21" s="1"/>
  <c r="AY15" i="21"/>
  <c r="BJ14" i="21"/>
  <c r="BC14" i="21"/>
  <c r="BD14" i="21" s="1"/>
  <c r="AY14" i="21"/>
  <c r="BJ13" i="21"/>
  <c r="BK13" i="21" s="1"/>
  <c r="BC13" i="21"/>
  <c r="BD13" i="21" s="1"/>
  <c r="AY13" i="21"/>
  <c r="BJ12" i="21"/>
  <c r="BC12" i="21"/>
  <c r="BD12" i="21" s="1"/>
  <c r="AY12" i="21"/>
  <c r="BJ11" i="21"/>
  <c r="BK11" i="21" s="1"/>
  <c r="BC11" i="21"/>
  <c r="BD11" i="21" s="1"/>
  <c r="AY11" i="21"/>
  <c r="BJ10" i="21"/>
  <c r="BC10" i="21"/>
  <c r="BD10" i="21" s="1"/>
  <c r="AY10" i="21"/>
  <c r="BJ9" i="21"/>
  <c r="BK9" i="21" s="1"/>
  <c r="BC9" i="21"/>
  <c r="BD9" i="21" s="1"/>
  <c r="AY9" i="21"/>
  <c r="BJ8" i="21"/>
  <c r="BC8" i="21"/>
  <c r="BD8" i="21" s="1"/>
  <c r="AY8" i="21"/>
  <c r="BJ7" i="21"/>
  <c r="BK7" i="21" s="1"/>
  <c r="BC7" i="21"/>
  <c r="BD7" i="21" s="1"/>
  <c r="AY7" i="21"/>
  <c r="BJ6" i="21"/>
  <c r="BK6" i="21" s="1"/>
  <c r="BC6" i="21"/>
  <c r="BD6" i="21" s="1"/>
  <c r="AY6" i="21"/>
  <c r="BJ5" i="21"/>
  <c r="BK5" i="21" s="1"/>
  <c r="BC5" i="21"/>
  <c r="AY5" i="21"/>
  <c r="CB54" i="21"/>
  <c r="CC54" i="21" s="1"/>
  <c r="CB53" i="21"/>
  <c r="CC53" i="21" s="1"/>
  <c r="CB52" i="21"/>
  <c r="CC52" i="21" s="1"/>
  <c r="CB51" i="21"/>
  <c r="CC51" i="21" s="1"/>
  <c r="CB50" i="21"/>
  <c r="CC50" i="21" s="1"/>
  <c r="CB49" i="21"/>
  <c r="CC49" i="21" s="1"/>
  <c r="CB48" i="21"/>
  <c r="CC48" i="21" s="1"/>
  <c r="CB47" i="21"/>
  <c r="CC47" i="21" s="1"/>
  <c r="CB46" i="21"/>
  <c r="CC46" i="21" s="1"/>
  <c r="CB45" i="21"/>
  <c r="CC45" i="21" s="1"/>
  <c r="CB44" i="21"/>
  <c r="CC44" i="21" s="1"/>
  <c r="CB43" i="21"/>
  <c r="CC43" i="21" s="1"/>
  <c r="CB42" i="21"/>
  <c r="CC42" i="21" s="1"/>
  <c r="CB41" i="21"/>
  <c r="CC41" i="21" s="1"/>
  <c r="CB40" i="21"/>
  <c r="CC40" i="21" s="1"/>
  <c r="CB39" i="21"/>
  <c r="CC39" i="21" s="1"/>
  <c r="CB38" i="21"/>
  <c r="CC38" i="21" s="1"/>
  <c r="CB37" i="21"/>
  <c r="CC37" i="21" s="1"/>
  <c r="CB36" i="21"/>
  <c r="CC36" i="21" s="1"/>
  <c r="CB35" i="21"/>
  <c r="CC35" i="21" s="1"/>
  <c r="CB34" i="21"/>
  <c r="CC34" i="21" s="1"/>
  <c r="CB33" i="21"/>
  <c r="CC33" i="21" s="1"/>
  <c r="CB32" i="21"/>
  <c r="CC32" i="21" s="1"/>
  <c r="CB31" i="21"/>
  <c r="CC31" i="21" s="1"/>
  <c r="CB30" i="21"/>
  <c r="CC30" i="21" s="1"/>
  <c r="CB29" i="21"/>
  <c r="CC29" i="21" s="1"/>
  <c r="CB28" i="21"/>
  <c r="CC28" i="21" s="1"/>
  <c r="CB27" i="21"/>
  <c r="CC27" i="21" s="1"/>
  <c r="CB26" i="21"/>
  <c r="CC26" i="21" s="1"/>
  <c r="CB25" i="21"/>
  <c r="CC25" i="21" s="1"/>
  <c r="CB24" i="21"/>
  <c r="CC24" i="21" s="1"/>
  <c r="CB23" i="21"/>
  <c r="CC23" i="21" s="1"/>
  <c r="CB22" i="21"/>
  <c r="CC22" i="21" s="1"/>
  <c r="CB21" i="21"/>
  <c r="CC21" i="21" s="1"/>
  <c r="CB20" i="21"/>
  <c r="CC20" i="21" s="1"/>
  <c r="CB19" i="21"/>
  <c r="CC19" i="21" s="1"/>
  <c r="CB18" i="21"/>
  <c r="CC18" i="21" s="1"/>
  <c r="CB17" i="21"/>
  <c r="CC17" i="21" s="1"/>
  <c r="CB16" i="21"/>
  <c r="CC16" i="21" s="1"/>
  <c r="CB15" i="21"/>
  <c r="CC15" i="21" s="1"/>
  <c r="CB14" i="21"/>
  <c r="CC14" i="21" s="1"/>
  <c r="CB13" i="21"/>
  <c r="CC13" i="21" s="1"/>
  <c r="CB12" i="21"/>
  <c r="CC12" i="21" s="1"/>
  <c r="CB11" i="21"/>
  <c r="CC11" i="21" s="1"/>
  <c r="CB10" i="21"/>
  <c r="CC10" i="21" s="1"/>
  <c r="CB9" i="21"/>
  <c r="CC9" i="21" s="1"/>
  <c r="CB8" i="21"/>
  <c r="CC8" i="21" s="1"/>
  <c r="CB7" i="21"/>
  <c r="CC7" i="21" s="1"/>
  <c r="CB6" i="21"/>
  <c r="CC6" i="21" s="1"/>
  <c r="CB5" i="21"/>
  <c r="CC5" i="21" s="1"/>
  <c r="CB4" i="21"/>
  <c r="BK10" i="21" l="1"/>
  <c r="BK14" i="21"/>
  <c r="BK24" i="21"/>
  <c r="BK28" i="21"/>
  <c r="BK32" i="21"/>
  <c r="BK38" i="21"/>
  <c r="BK44" i="21"/>
  <c r="BK52" i="21"/>
  <c r="BK8" i="21"/>
  <c r="BK12" i="21"/>
  <c r="BK16" i="21"/>
  <c r="BK26" i="21"/>
  <c r="BK30" i="21"/>
  <c r="BK35" i="21"/>
  <c r="BK41" i="21"/>
  <c r="BK47" i="21"/>
  <c r="BD45" i="21"/>
  <c r="BD21" i="21"/>
  <c r="BD33" i="21"/>
  <c r="BD44" i="21"/>
  <c r="BD5" i="21"/>
  <c r="BD32" i="21"/>
  <c r="BD41" i="21"/>
  <c r="BD48" i="21"/>
  <c r="W37" i="5" l="1"/>
  <c r="W36" i="5"/>
  <c r="W35" i="5"/>
  <c r="W34" i="5"/>
  <c r="W33" i="5"/>
  <c r="W32" i="5"/>
  <c r="W31" i="5"/>
  <c r="W30" i="5"/>
  <c r="W29" i="5"/>
  <c r="W28" i="5"/>
  <c r="W27" i="5"/>
  <c r="W26" i="5"/>
  <c r="W25" i="5"/>
  <c r="W24" i="5"/>
  <c r="W23" i="5"/>
  <c r="W22" i="5"/>
  <c r="W20" i="5"/>
  <c r="W19" i="5"/>
  <c r="W18" i="5"/>
  <c r="W17" i="5"/>
  <c r="W16" i="5"/>
  <c r="W15" i="5"/>
  <c r="W14" i="5"/>
  <c r="W2" i="5"/>
  <c r="E114" i="3" l="1"/>
  <c r="Q18" i="21" l="1"/>
  <c r="AD18" i="21"/>
  <c r="AO18" i="21"/>
  <c r="AV18" i="21"/>
  <c r="BS18" i="21"/>
  <c r="Q19" i="21"/>
  <c r="AD19" i="21"/>
  <c r="AO19" i="21"/>
  <c r="AV19" i="21"/>
  <c r="BS19" i="21"/>
  <c r="Q20" i="21"/>
  <c r="AD20" i="21"/>
  <c r="AO20" i="21"/>
  <c r="AV20" i="21"/>
  <c r="BS20" i="21"/>
  <c r="Q21" i="21"/>
  <c r="AD21" i="21"/>
  <c r="AO21" i="21"/>
  <c r="AV21" i="21"/>
  <c r="BS21" i="21"/>
  <c r="Q22" i="21"/>
  <c r="AD22" i="21"/>
  <c r="AO22" i="21"/>
  <c r="AV22" i="21"/>
  <c r="BS22" i="21"/>
  <c r="Q23" i="21"/>
  <c r="AD23" i="21"/>
  <c r="AO23" i="21"/>
  <c r="AV23" i="21"/>
  <c r="BS23" i="21"/>
  <c r="Q24" i="21"/>
  <c r="AD24" i="21"/>
  <c r="AO24" i="21"/>
  <c r="AV24" i="21"/>
  <c r="BS24" i="21"/>
  <c r="Q25" i="21"/>
  <c r="AD25" i="21"/>
  <c r="AO25" i="21"/>
  <c r="AV25" i="21"/>
  <c r="BS25" i="21"/>
  <c r="Q26" i="21"/>
  <c r="AD26" i="21"/>
  <c r="AO26" i="21"/>
  <c r="AV26" i="21"/>
  <c r="BS26" i="21"/>
  <c r="Q27" i="21"/>
  <c r="AD27" i="21"/>
  <c r="AO27" i="21"/>
  <c r="AV27" i="21"/>
  <c r="BS27" i="21"/>
  <c r="Q28" i="21"/>
  <c r="AD28" i="21"/>
  <c r="AO28" i="21"/>
  <c r="AV28" i="21"/>
  <c r="BS28" i="21"/>
  <c r="Q29" i="21"/>
  <c r="AD29" i="21"/>
  <c r="AO29" i="21"/>
  <c r="AV29" i="21"/>
  <c r="BS29" i="21"/>
  <c r="Q30" i="21"/>
  <c r="AD30" i="21"/>
  <c r="AO30" i="21"/>
  <c r="AV30" i="21"/>
  <c r="BS30" i="21"/>
  <c r="Q31" i="21"/>
  <c r="AD31" i="21"/>
  <c r="AO31" i="21"/>
  <c r="AV31" i="21"/>
  <c r="BS31" i="21"/>
  <c r="Q32" i="21"/>
  <c r="AD32" i="21"/>
  <c r="AO32" i="21"/>
  <c r="AV32" i="21"/>
  <c r="BS32" i="21"/>
  <c r="Q33" i="21"/>
  <c r="AD33" i="21"/>
  <c r="AO33" i="21"/>
  <c r="AV33" i="21"/>
  <c r="BS33" i="21"/>
  <c r="Q34" i="21"/>
  <c r="AD34" i="21"/>
  <c r="AO34" i="21"/>
  <c r="AV34" i="21"/>
  <c r="BS34" i="21"/>
  <c r="Q35" i="21"/>
  <c r="AD35" i="21"/>
  <c r="AO35" i="21"/>
  <c r="AV35" i="21"/>
  <c r="BS35" i="21"/>
  <c r="Q36" i="21"/>
  <c r="AD36" i="21"/>
  <c r="AO36" i="21"/>
  <c r="AV36" i="21"/>
  <c r="BS36" i="21"/>
  <c r="Q37" i="21"/>
  <c r="AD37" i="21"/>
  <c r="AO37" i="21"/>
  <c r="AV37" i="21"/>
  <c r="BS37" i="21"/>
  <c r="Q38" i="21"/>
  <c r="AD38" i="21"/>
  <c r="AO38" i="21"/>
  <c r="AV38" i="21"/>
  <c r="BS38" i="21"/>
  <c r="Q39" i="21"/>
  <c r="AD39" i="21"/>
  <c r="AO39" i="21"/>
  <c r="AV39" i="21"/>
  <c r="BS39" i="21"/>
  <c r="Q40" i="21"/>
  <c r="AD40" i="21"/>
  <c r="AO40" i="21"/>
  <c r="AV40" i="21"/>
  <c r="BS40" i="21"/>
  <c r="Q41" i="21"/>
  <c r="AD41" i="21"/>
  <c r="AO41" i="21"/>
  <c r="AV41" i="21"/>
  <c r="BS41" i="21"/>
  <c r="Q42" i="21"/>
  <c r="AD42" i="21"/>
  <c r="AO42" i="21"/>
  <c r="AV42" i="21"/>
  <c r="BS42" i="21"/>
  <c r="Q43" i="21"/>
  <c r="AD43" i="21"/>
  <c r="AO43" i="21"/>
  <c r="AV43" i="21"/>
  <c r="BS43" i="21"/>
  <c r="Q44" i="21"/>
  <c r="AD44" i="21"/>
  <c r="AO44" i="21"/>
  <c r="AV44" i="21"/>
  <c r="BS44" i="21"/>
  <c r="Q45" i="21"/>
  <c r="AD45" i="21"/>
  <c r="AO45" i="21"/>
  <c r="AV45" i="21"/>
  <c r="BS45" i="21"/>
  <c r="Q46" i="21"/>
  <c r="AD46" i="21"/>
  <c r="AO46" i="21"/>
  <c r="AV46" i="21"/>
  <c r="BS46" i="21"/>
  <c r="Q47" i="21"/>
  <c r="AD47" i="21"/>
  <c r="AO47" i="21"/>
  <c r="AV47" i="21"/>
  <c r="BS47" i="21"/>
  <c r="Q48" i="21"/>
  <c r="AD48" i="21"/>
  <c r="AO48" i="21"/>
  <c r="AV48" i="21"/>
  <c r="BS48" i="21"/>
  <c r="Q49" i="21"/>
  <c r="AD49" i="21"/>
  <c r="AO49" i="21"/>
  <c r="AV49" i="21"/>
  <c r="BS49" i="21"/>
  <c r="Q50" i="21"/>
  <c r="AD50" i="21"/>
  <c r="AO50" i="21"/>
  <c r="AV50" i="21"/>
  <c r="BS50" i="21"/>
  <c r="Q51" i="21"/>
  <c r="AD51" i="21"/>
  <c r="AO51" i="21"/>
  <c r="AV51" i="21"/>
  <c r="BS51" i="21"/>
  <c r="Q52" i="21"/>
  <c r="AD52" i="21"/>
  <c r="AO52" i="21"/>
  <c r="AV52" i="21"/>
  <c r="BS52" i="21"/>
  <c r="Q53" i="21"/>
  <c r="AD53" i="21"/>
  <c r="AO53" i="21"/>
  <c r="AV53" i="21"/>
  <c r="BS53" i="21"/>
  <c r="Q54" i="21"/>
  <c r="AD54" i="21"/>
  <c r="AO54" i="21"/>
  <c r="AV54" i="21"/>
  <c r="BS54" i="21"/>
  <c r="AW41" i="21" l="1"/>
  <c r="AW42" i="21"/>
  <c r="AE18" i="21"/>
  <c r="AW45" i="21"/>
  <c r="AW37" i="21"/>
  <c r="AW40" i="21"/>
  <c r="AW36" i="21"/>
  <c r="R36" i="21"/>
  <c r="BT35" i="21"/>
  <c r="BT32" i="21"/>
  <c r="BT27" i="21"/>
  <c r="BT26" i="21"/>
  <c r="BT25" i="21"/>
  <c r="BT24" i="21"/>
  <c r="BT19" i="21"/>
  <c r="BT18" i="21"/>
  <c r="AW49" i="21"/>
  <c r="AP41" i="21"/>
  <c r="AW48" i="21"/>
  <c r="R40" i="21"/>
  <c r="BT39" i="21"/>
  <c r="AW35" i="21"/>
  <c r="AW44" i="21"/>
  <c r="R44" i="21"/>
  <c r="BT43" i="21"/>
  <c r="AW39" i="21"/>
  <c r="R33" i="21"/>
  <c r="BT31" i="21"/>
  <c r="AW30" i="21"/>
  <c r="AE29" i="21"/>
  <c r="AW28" i="21"/>
  <c r="BT23" i="21"/>
  <c r="AW20" i="21"/>
  <c r="AE20" i="21"/>
  <c r="AW43" i="21"/>
  <c r="AW38" i="21"/>
  <c r="BT54" i="21"/>
  <c r="BT53" i="21"/>
  <c r="BT52" i="21"/>
  <c r="BT51" i="21"/>
  <c r="BT50" i="21"/>
  <c r="R45" i="21"/>
  <c r="R41" i="21"/>
  <c r="AP38" i="21"/>
  <c r="R37" i="21"/>
  <c r="BT36" i="21"/>
  <c r="AW34" i="21"/>
  <c r="R31" i="21"/>
  <c r="AP20" i="21"/>
  <c r="R18" i="21"/>
  <c r="R47" i="21"/>
  <c r="AP37" i="21"/>
  <c r="AW54" i="21"/>
  <c r="AW53" i="21"/>
  <c r="AW52" i="21"/>
  <c r="AW51" i="21"/>
  <c r="AW50" i="21"/>
  <c r="R48" i="21"/>
  <c r="BT47" i="21"/>
  <c r="R46" i="21"/>
  <c r="AP44" i="21"/>
  <c r="R42" i="21"/>
  <c r="AP39" i="21"/>
  <c r="R38" i="21"/>
  <c r="AP35" i="21"/>
  <c r="R32" i="21"/>
  <c r="BT30" i="21"/>
  <c r="R30" i="21"/>
  <c r="BT29" i="21"/>
  <c r="BT28" i="21"/>
  <c r="AW24" i="21"/>
  <c r="BT22" i="21"/>
  <c r="BT21" i="21"/>
  <c r="BT20" i="21"/>
  <c r="AE54" i="21"/>
  <c r="AE53" i="21"/>
  <c r="AE52" i="21"/>
  <c r="AE51" i="21"/>
  <c r="AE50" i="21"/>
  <c r="AW47" i="21"/>
  <c r="AW46" i="21"/>
  <c r="AP45" i="21"/>
  <c r="R43" i="21"/>
  <c r="BT42" i="21"/>
  <c r="AP40" i="21"/>
  <c r="R39" i="21"/>
  <c r="BT38" i="21"/>
  <c r="AP36" i="21"/>
  <c r="R35" i="21"/>
  <c r="BT34" i="21"/>
  <c r="R34" i="21"/>
  <c r="BT33" i="21"/>
  <c r="R49" i="21"/>
  <c r="R54" i="21"/>
  <c r="R53" i="21"/>
  <c r="R52" i="21"/>
  <c r="R51" i="21"/>
  <c r="R50" i="21"/>
  <c r="AE47" i="21"/>
  <c r="AE46" i="21"/>
  <c r="AE21" i="21"/>
  <c r="AE24" i="21"/>
  <c r="AE22" i="21"/>
  <c r="AE26" i="21"/>
  <c r="AE25" i="21"/>
  <c r="AE32" i="21"/>
  <c r="AE28" i="21"/>
  <c r="AE48" i="21"/>
  <c r="AE36" i="21"/>
  <c r="AE34" i="21"/>
  <c r="AE27" i="21"/>
  <c r="AE19" i="21"/>
  <c r="AE35" i="21"/>
  <c r="AE31" i="21"/>
  <c r="AE49" i="21"/>
  <c r="AE37" i="21"/>
  <c r="AE33" i="21"/>
  <c r="AE30" i="21"/>
  <c r="AE23" i="21"/>
  <c r="AP42" i="21"/>
  <c r="AP43" i="21"/>
  <c r="AP48" i="21"/>
  <c r="AP47" i="21"/>
  <c r="AP46" i="21"/>
  <c r="AP24" i="21"/>
  <c r="AP21" i="21"/>
  <c r="AP28" i="21"/>
  <c r="AP25" i="21"/>
  <c r="AP49" i="21"/>
  <c r="AP53" i="21"/>
  <c r="AP52" i="21"/>
  <c r="AP50" i="21"/>
  <c r="AP54" i="21"/>
  <c r="AP51" i="21"/>
  <c r="AP29" i="21"/>
  <c r="AP19" i="21"/>
  <c r="BT49" i="21"/>
  <c r="BT45" i="21"/>
  <c r="AE42" i="21"/>
  <c r="BT41" i="21"/>
  <c r="AE38" i="21"/>
  <c r="BT37" i="21"/>
  <c r="BT48" i="21"/>
  <c r="AE45" i="21"/>
  <c r="BT44" i="21"/>
  <c r="AE41" i="21"/>
  <c r="BT40" i="21"/>
  <c r="AE44" i="21"/>
  <c r="AE40" i="21"/>
  <c r="BT46" i="21"/>
  <c r="AE43" i="21"/>
  <c r="AE39" i="21"/>
  <c r="AP33" i="21"/>
  <c r="R29" i="21"/>
  <c r="R25" i="21"/>
  <c r="R21" i="21"/>
  <c r="AP34" i="21"/>
  <c r="AW31" i="21"/>
  <c r="AP30" i="21"/>
  <c r="R28" i="21"/>
  <c r="AW27" i="21"/>
  <c r="R24" i="21"/>
  <c r="AW23" i="21"/>
  <c r="R20" i="21"/>
  <c r="AW19" i="21"/>
  <c r="AP18" i="21"/>
  <c r="AW32" i="21"/>
  <c r="AP31" i="21"/>
  <c r="AP27" i="21"/>
  <c r="R27" i="21"/>
  <c r="AW26" i="21"/>
  <c r="AP23" i="21"/>
  <c r="R23" i="21"/>
  <c r="AW22" i="21"/>
  <c r="R19" i="21"/>
  <c r="AW18" i="21"/>
  <c r="AW33" i="21"/>
  <c r="AP32" i="21"/>
  <c r="AW29" i="21"/>
  <c r="AP26" i="21"/>
  <c r="R26" i="21"/>
  <c r="AW25" i="21"/>
  <c r="AP22" i="21"/>
  <c r="R22" i="21"/>
  <c r="AW21" i="21"/>
  <c r="BS17" i="21"/>
  <c r="AV17" i="21"/>
  <c r="AO17" i="21"/>
  <c r="AD17" i="21"/>
  <c r="Q17" i="21"/>
  <c r="BS16" i="21"/>
  <c r="AV16" i="21"/>
  <c r="AO16" i="21"/>
  <c r="AD16" i="21"/>
  <c r="Q16" i="21"/>
  <c r="BS15" i="21"/>
  <c r="AV15" i="21"/>
  <c r="AO15" i="21"/>
  <c r="AD15" i="21"/>
  <c r="Q15" i="21"/>
  <c r="BS14" i="21"/>
  <c r="AV14" i="21"/>
  <c r="AO14" i="21"/>
  <c r="AD14" i="21"/>
  <c r="Q14" i="21"/>
  <c r="BS13" i="21"/>
  <c r="AV13" i="21"/>
  <c r="AO13" i="21"/>
  <c r="AD13" i="21"/>
  <c r="Q13" i="21"/>
  <c r="BS12" i="21"/>
  <c r="AV12" i="21"/>
  <c r="AO12" i="21"/>
  <c r="AD12" i="21"/>
  <c r="Q12" i="21"/>
  <c r="BS11" i="21"/>
  <c r="AV11" i="21"/>
  <c r="AO11" i="21"/>
  <c r="AD11" i="21"/>
  <c r="Q11" i="21"/>
  <c r="BS10" i="21"/>
  <c r="AV10" i="21"/>
  <c r="AO10" i="21"/>
  <c r="AD10" i="21"/>
  <c r="Q10" i="21"/>
  <c r="BS9" i="21"/>
  <c r="AV9" i="21"/>
  <c r="AO9" i="21"/>
  <c r="AD9" i="21"/>
  <c r="Q9" i="21"/>
  <c r="BS8" i="21"/>
  <c r="AV8" i="21"/>
  <c r="AO8" i="21"/>
  <c r="AD8" i="21"/>
  <c r="Q8" i="21"/>
  <c r="BS7" i="21"/>
  <c r="AV7" i="21"/>
  <c r="AO7" i="21"/>
  <c r="AD7" i="21"/>
  <c r="Q7" i="21"/>
  <c r="BS6" i="21"/>
  <c r="AV6" i="21"/>
  <c r="AO6" i="21"/>
  <c r="AD6" i="21"/>
  <c r="Q6" i="21"/>
  <c r="BS5" i="21"/>
  <c r="AV5" i="21"/>
  <c r="AO5" i="21"/>
  <c r="AD5" i="21"/>
  <c r="Q5" i="21"/>
  <c r="BS4" i="21"/>
  <c r="BQ4" i="21"/>
  <c r="BO4" i="21"/>
  <c r="BM4" i="21"/>
  <c r="BJ4" i="21"/>
  <c r="BH4" i="21"/>
  <c r="BF4" i="21"/>
  <c r="BC4" i="21"/>
  <c r="BA4" i="21"/>
  <c r="AY4" i="21"/>
  <c r="AV4" i="21"/>
  <c r="AT4" i="21"/>
  <c r="AR4" i="21"/>
  <c r="AM4" i="21"/>
  <c r="AO4" i="21"/>
  <c r="AK4" i="21"/>
  <c r="AI4" i="21"/>
  <c r="AG4" i="21"/>
  <c r="AD4" i="21"/>
  <c r="AB4" i="21"/>
  <c r="Z4" i="21"/>
  <c r="X4" i="21"/>
  <c r="V4" i="21"/>
  <c r="BV4" i="21"/>
  <c r="BX4" i="21"/>
  <c r="BZ4" i="21"/>
  <c r="T4" i="21"/>
  <c r="Q4" i="21"/>
  <c r="O4" i="21"/>
  <c r="M4" i="21"/>
  <c r="K4" i="21"/>
  <c r="I4" i="21"/>
  <c r="CC4" i="21" l="1"/>
  <c r="R4" i="21"/>
  <c r="F48" i="21"/>
  <c r="E40" i="21"/>
  <c r="BD4" i="21"/>
  <c r="F41" i="21"/>
  <c r="F53" i="21"/>
  <c r="F39" i="21"/>
  <c r="F26" i="21"/>
  <c r="F42" i="21"/>
  <c r="F18" i="21"/>
  <c r="F44" i="21"/>
  <c r="E46" i="21"/>
  <c r="F38" i="21"/>
  <c r="F22" i="21"/>
  <c r="F27" i="21"/>
  <c r="E51" i="21"/>
  <c r="E53" i="21"/>
  <c r="F43" i="21"/>
  <c r="F50" i="21"/>
  <c r="F33" i="21"/>
  <c r="E20" i="21"/>
  <c r="F25" i="21"/>
  <c r="F40" i="21"/>
  <c r="F51" i="21"/>
  <c r="E35" i="21"/>
  <c r="E36" i="21"/>
  <c r="E41" i="21"/>
  <c r="E38" i="21"/>
  <c r="E42" i="21"/>
  <c r="E47" i="21"/>
  <c r="E44" i="21"/>
  <c r="G44" i="21" s="1"/>
  <c r="F52" i="21"/>
  <c r="F19" i="21"/>
  <c r="F20" i="21"/>
  <c r="F28" i="21"/>
  <c r="F45" i="21"/>
  <c r="F49" i="21"/>
  <c r="F35" i="21"/>
  <c r="F21" i="21"/>
  <c r="F29" i="21"/>
  <c r="F47" i="21"/>
  <c r="F36" i="21"/>
  <c r="F23" i="21"/>
  <c r="F30" i="21"/>
  <c r="BT4" i="21"/>
  <c r="AP17" i="21"/>
  <c r="F32" i="21"/>
  <c r="E31" i="21"/>
  <c r="E18" i="21"/>
  <c r="F24" i="21"/>
  <c r="E54" i="21"/>
  <c r="E39" i="21"/>
  <c r="F54" i="21"/>
  <c r="E50" i="21"/>
  <c r="E37" i="21"/>
  <c r="E48" i="21"/>
  <c r="E52" i="21"/>
  <c r="F46" i="21"/>
  <c r="E45" i="21"/>
  <c r="F37" i="21"/>
  <c r="E30" i="21"/>
  <c r="E34" i="21"/>
  <c r="E49" i="21"/>
  <c r="E43" i="21"/>
  <c r="E32" i="21"/>
  <c r="E33" i="21"/>
  <c r="E24" i="21"/>
  <c r="E28" i="21"/>
  <c r="E29" i="21"/>
  <c r="E22" i="21"/>
  <c r="G22" i="21" s="1"/>
  <c r="E27" i="21"/>
  <c r="G27" i="21" s="1"/>
  <c r="F31" i="21"/>
  <c r="F34" i="21"/>
  <c r="E25" i="21"/>
  <c r="G25" i="21" s="1"/>
  <c r="E26" i="21"/>
  <c r="E19" i="21"/>
  <c r="E21" i="21"/>
  <c r="E23" i="21"/>
  <c r="AP5" i="21"/>
  <c r="AP6" i="21"/>
  <c r="AP7" i="21"/>
  <c r="AP8" i="21"/>
  <c r="AP9" i="21"/>
  <c r="AP10" i="21"/>
  <c r="AP11" i="21"/>
  <c r="AP12" i="21"/>
  <c r="AP13" i="21"/>
  <c r="AP14" i="21"/>
  <c r="AP15" i="21"/>
  <c r="AP16" i="21"/>
  <c r="R5" i="21"/>
  <c r="R6" i="21"/>
  <c r="R7" i="21"/>
  <c r="R8" i="21"/>
  <c r="R9" i="21"/>
  <c r="R10" i="21"/>
  <c r="R11" i="21"/>
  <c r="R12" i="21"/>
  <c r="R13" i="21"/>
  <c r="R14" i="21"/>
  <c r="R15" i="21"/>
  <c r="R16" i="21"/>
  <c r="R17" i="21"/>
  <c r="AE5" i="21"/>
  <c r="AE6" i="21"/>
  <c r="AE7" i="21"/>
  <c r="AE8" i="21"/>
  <c r="AE9" i="21"/>
  <c r="AE10" i="21"/>
  <c r="AE11" i="21"/>
  <c r="AE12" i="21"/>
  <c r="AE13" i="21"/>
  <c r="AE14" i="21"/>
  <c r="AE15" i="21"/>
  <c r="AE16" i="21"/>
  <c r="AE17" i="21"/>
  <c r="AW5" i="21"/>
  <c r="AW6" i="21"/>
  <c r="AW7" i="21"/>
  <c r="AW8" i="21"/>
  <c r="AW9" i="21"/>
  <c r="AW10" i="21"/>
  <c r="AW11" i="21"/>
  <c r="AW12" i="21"/>
  <c r="AW13" i="21"/>
  <c r="AW14" i="21"/>
  <c r="AW15" i="21"/>
  <c r="AW16" i="21"/>
  <c r="AW17" i="21"/>
  <c r="BT5" i="21"/>
  <c r="BT6" i="21"/>
  <c r="BT7" i="21"/>
  <c r="BT8" i="21"/>
  <c r="BT9" i="21"/>
  <c r="BT10" i="21"/>
  <c r="BT11" i="21"/>
  <c r="BT12" i="21"/>
  <c r="BT13" i="21"/>
  <c r="BT14" i="21"/>
  <c r="BT15" i="21"/>
  <c r="BT16" i="21"/>
  <c r="BT17" i="21"/>
  <c r="BK4" i="21"/>
  <c r="AE4" i="21"/>
  <c r="G42" i="21" l="1"/>
  <c r="G48" i="21"/>
  <c r="G38" i="21"/>
  <c r="G24" i="21"/>
  <c r="G41" i="21"/>
  <c r="G19" i="21"/>
  <c r="F4" i="21"/>
  <c r="G49" i="21"/>
  <c r="G54" i="21"/>
  <c r="G26" i="21"/>
  <c r="G45" i="21"/>
  <c r="G37" i="21"/>
  <c r="G33" i="21"/>
  <c r="G29" i="21"/>
  <c r="G30" i="21"/>
  <c r="G52" i="21"/>
  <c r="G18" i="21"/>
  <c r="G35" i="21"/>
  <c r="G20" i="21"/>
  <c r="G53" i="21"/>
  <c r="G43" i="21"/>
  <c r="G40" i="21"/>
  <c r="G23" i="21"/>
  <c r="G34" i="21"/>
  <c r="G50" i="21"/>
  <c r="G47" i="21"/>
  <c r="G36" i="21"/>
  <c r="G21" i="21"/>
  <c r="G32" i="21"/>
  <c r="G28" i="21"/>
  <c r="G39" i="21"/>
  <c r="G31" i="21"/>
  <c r="G51" i="21"/>
  <c r="G46" i="21"/>
  <c r="F7" i="21"/>
  <c r="E5" i="21"/>
  <c r="E11" i="21"/>
  <c r="E7" i="21"/>
  <c r="F11" i="21"/>
  <c r="E16" i="21"/>
  <c r="E9" i="21"/>
  <c r="E13" i="21"/>
  <c r="F15" i="21"/>
  <c r="E10" i="21"/>
  <c r="E6" i="21"/>
  <c r="E15" i="21"/>
  <c r="E17" i="21"/>
  <c r="E12" i="21"/>
  <c r="E8" i="21"/>
  <c r="E14" i="21"/>
  <c r="F12" i="21"/>
  <c r="F8" i="21"/>
  <c r="F9" i="21"/>
  <c r="F5" i="21"/>
  <c r="F16" i="21"/>
  <c r="F14" i="21"/>
  <c r="F10" i="21"/>
  <c r="F6" i="21"/>
  <c r="F17" i="21"/>
  <c r="F13" i="21"/>
  <c r="AW4" i="21"/>
  <c r="AP4" i="21"/>
  <c r="E4" i="21" l="1"/>
  <c r="G4" i="21" s="1"/>
  <c r="G8" i="21"/>
  <c r="G6" i="21"/>
  <c r="G11" i="21"/>
  <c r="G12" i="21"/>
  <c r="G10" i="21"/>
  <c r="G16" i="21"/>
  <c r="G5" i="21"/>
  <c r="G17" i="21"/>
  <c r="G9" i="21"/>
  <c r="G14" i="21"/>
  <c r="G15" i="21"/>
  <c r="G13" i="21"/>
  <c r="G7" i="21"/>
  <c r="E67" i="3" l="1"/>
  <c r="W13" i="5" l="1"/>
  <c r="W12" i="5"/>
  <c r="W11" i="5"/>
  <c r="W10" i="5"/>
  <c r="W9" i="5"/>
  <c r="W8" i="5"/>
  <c r="W7" i="5"/>
  <c r="W6" i="5"/>
  <c r="W5" i="5"/>
  <c r="W4" i="5"/>
  <c r="W3" i="5" l="1"/>
  <c r="B2" i="5"/>
  <c r="A2" i="5"/>
  <c r="K9" i="29" l="1"/>
  <c r="H10" i="29"/>
  <c r="H9" i="29"/>
  <c r="K10" i="29"/>
</calcChain>
</file>

<file path=xl/comments1.xml><?xml version="1.0" encoding="utf-8"?>
<comments xmlns="http://schemas.openxmlformats.org/spreadsheetml/2006/main">
  <authors>
    <author>xx</author>
    <author>a TRAVEL</author>
  </authors>
  <commentList>
    <comment ref="A3" authorId="0" shapeId="0">
      <text>
        <r>
          <rPr>
            <sz val="9"/>
            <color indexed="81"/>
            <rFont val="Tahoma"/>
            <family val="2"/>
          </rPr>
          <t>Renseigner le nom du 1er auteur</t>
        </r>
      </text>
    </comment>
    <comment ref="B3" authorId="0" shapeId="0">
      <text>
        <r>
          <rPr>
            <sz val="9"/>
            <color indexed="81"/>
            <rFont val="Tahoma"/>
            <family val="2"/>
          </rPr>
          <t>Renseigner l'année de publication</t>
        </r>
      </text>
    </comment>
    <comment ref="C3" authorId="1" shapeId="0">
      <text>
        <r>
          <rPr>
            <sz val="9"/>
            <color indexed="81"/>
            <rFont val="Tahoma"/>
            <family val="2"/>
          </rPr>
          <t>Renseigner le lien pour pouvoir accéder rapidement à la ressource sur internet, dans un dossier de votre ordinateur ou dans votre logiciel de référencement bibliographique</t>
        </r>
      </text>
    </comment>
  </commentList>
</comments>
</file>

<file path=xl/comments2.xml><?xml version="1.0" encoding="utf-8"?>
<comments xmlns="http://schemas.openxmlformats.org/spreadsheetml/2006/main">
  <authors>
    <author>a TRAVEL</author>
  </authors>
  <commentList>
    <comment ref="A1" authorId="0" shapeId="0">
      <text>
        <r>
          <rPr>
            <sz val="9"/>
            <color indexed="81"/>
            <rFont val="Tahoma"/>
            <family val="2"/>
          </rPr>
          <t xml:space="preserve">Renseigner le nom du 1er auteur
</t>
        </r>
      </text>
    </comment>
    <comment ref="B1" authorId="0" shapeId="0">
      <text>
        <r>
          <rPr>
            <sz val="9"/>
            <color indexed="81"/>
            <rFont val="Tahoma"/>
            <family val="2"/>
          </rPr>
          <t>Renseigner l'année de publication</t>
        </r>
      </text>
    </comment>
    <comment ref="C1" authorId="0" shapeId="0">
      <text>
        <r>
          <rPr>
            <sz val="9"/>
            <color indexed="81"/>
            <rFont val="Tahoma"/>
            <family val="2"/>
          </rPr>
          <t>Renseigner le pays et nom du laboratoire de recherche</t>
        </r>
      </text>
    </comment>
    <comment ref="D1" authorId="0" shapeId="0">
      <text>
        <r>
          <rPr>
            <sz val="9"/>
            <color indexed="81"/>
            <rFont val="Tahoma"/>
            <family val="2"/>
          </rPr>
          <t>Renseigner l'indice de confiance de l'article</t>
        </r>
      </text>
    </comment>
  </commentList>
</comments>
</file>

<file path=xl/comments3.xml><?xml version="1.0" encoding="utf-8"?>
<comments xmlns="http://schemas.openxmlformats.org/spreadsheetml/2006/main">
  <authors>
    <author>a TRAVEL</author>
  </authors>
  <commentList>
    <comment ref="B98" authorId="0" shapeId="0">
      <text>
        <r>
          <rPr>
            <sz val="9"/>
            <color indexed="81"/>
            <rFont val="Tahoma"/>
            <family val="2"/>
          </rPr>
          <t xml:space="preserve">Les animaux de tous les lots ont été élevés et suivis au mêmes dates
</t>
        </r>
      </text>
    </comment>
  </commentList>
</comments>
</file>

<file path=xl/sharedStrings.xml><?xml version="1.0" encoding="utf-8"?>
<sst xmlns="http://schemas.openxmlformats.org/spreadsheetml/2006/main" count="642" uniqueCount="362">
  <si>
    <t>Dernière mise à jour : 19/10/2020</t>
  </si>
  <si>
    <t>CHECK'MEX 
Outil d'aide à l'analyse de la bibliographie</t>
  </si>
  <si>
    <t>des extraits de plantes d'intérêt pour renforcer 
les défenses naturelles des volailles</t>
  </si>
  <si>
    <t>Financements</t>
  </si>
  <si>
    <t>Contacts</t>
  </si>
  <si>
    <t>Outil réalisé dans le cadre du projet MEXAVI (2017-2020)
Financement CASDAR Recherche technologique (n°1612) et CIPC</t>
  </si>
  <si>
    <t>- Benjamin Lemaire : benjamin.lemaire@iteipmai.fr
- Angélique Travel : travel@itavi.asso.fr
- Olivia Tavares : olivia.tavares@itab.asso.fr</t>
  </si>
  <si>
    <t>Elaboration des contenus du document : ITEIPMAI, ITAVI et ITAB   
Ergonomie et conception graphique : ITAB</t>
  </si>
  <si>
    <t xml:space="preserve">Pour citer ce document </t>
  </si>
  <si>
    <t xml:space="preserve">Travel A., Lemaire B., Tavares O. (2020). CHECK'MEX : Outil d'aide à l'analyse de la bibliographie. Livrable projet MEXAVI (tableur excel). </t>
  </si>
  <si>
    <r>
      <rPr>
        <b/>
        <sz val="10"/>
        <color theme="1"/>
        <rFont val="Arial"/>
        <family val="2"/>
      </rPr>
      <t>Attribution (BY) - Pas d’Utilisation Commerciale (NC) - Partage dans les mêmes conditions (SA)</t>
    </r>
    <r>
      <rPr>
        <sz val="10"/>
        <color theme="1"/>
        <rFont val="Arial"/>
        <family val="2"/>
      </rPr>
      <t xml:space="preserve">
</t>
    </r>
    <r>
      <rPr>
        <sz val="8"/>
        <color theme="1"/>
        <rFont val="Arial"/>
        <family val="2"/>
      </rPr>
      <t>Cette licence autorise le partage de ce document ainsi que sa modification, à condition de citer l’auteur et de partager l'oeuvre fille dans les mêmes conditions.
Elle ne permet aucune utilisation à des fins commerciales.</t>
    </r>
  </si>
  <si>
    <t>OUTIL D'AIDE A L'ANALYSE DE LA BIBLIOGRAPHIE</t>
  </si>
  <si>
    <t>Objectif de l'outil:  Identifier des extraits de plantes efficaces potentiellement pour renforcer les défenses naturelles des volailles</t>
  </si>
  <si>
    <t>Cet outil est destiné aux acteurs de la recherche et du développement pour faciliter la sélection d'extraits de plantes d’intérêt pour renforcer les défenses naturelles des volailles  Il a été réalisé dans le cadre du projet MEXAVI (CASDAR, 2017-2020), piloté par l’ITEIPMAI et l'ITAVI et a bénéficié de l'expertise des chercheurs et praticiens en phytochimie et zootechnie.</t>
  </si>
  <si>
    <t>       </t>
  </si>
  <si>
    <t>LES ETAPES SUIVIES</t>
  </si>
  <si>
    <r>
      <rPr>
        <b/>
        <sz val="11"/>
        <color rgb="FF88B620"/>
        <rFont val="Arial Narrow"/>
        <family val="2"/>
      </rPr>
      <t>Etape 1</t>
    </r>
    <r>
      <rPr>
        <b/>
        <sz val="11"/>
        <color rgb="FFE3630C"/>
        <rFont val="Arial Narrow"/>
        <family val="2"/>
      </rPr>
      <t>.</t>
    </r>
    <r>
      <rPr>
        <b/>
        <sz val="11"/>
        <color theme="0"/>
        <rFont val="Arial Narrow"/>
        <family val="2"/>
      </rPr>
      <t xml:space="preserve"> Sélection d’extraits de plantes d'intérêt à partir de données bibliographiques</t>
    </r>
  </si>
  <si>
    <r>
      <t>L</t>
    </r>
    <r>
      <rPr>
        <sz val="11"/>
        <color rgb="FFD4D700"/>
        <rFont val="Arial Narrow"/>
        <family val="2"/>
      </rPr>
      <t>'</t>
    </r>
    <r>
      <rPr>
        <b/>
        <sz val="11"/>
        <color rgb="FF88B620"/>
        <rFont val="Arial Narrow"/>
        <family val="2"/>
      </rPr>
      <t>étape de recherche et de tri des publications</t>
    </r>
    <r>
      <rPr>
        <sz val="11"/>
        <color theme="1"/>
        <rFont val="Arial Narrow"/>
        <family val="2"/>
      </rPr>
      <t xml:space="preserve"> est détaillée dans l'onglet "1. Recherche des publications"</t>
    </r>
  </si>
  <si>
    <r>
      <t xml:space="preserve">La phase de </t>
    </r>
    <r>
      <rPr>
        <b/>
        <sz val="11"/>
        <color theme="1"/>
        <rFont val="Arial Narrow"/>
        <family val="2"/>
      </rPr>
      <t>recherche</t>
    </r>
    <r>
      <rPr>
        <sz val="11"/>
        <color theme="1"/>
        <rFont val="Arial Narrow"/>
        <family val="2"/>
      </rPr>
      <t xml:space="preserve"> nécessite de définir les mots clefs, moteurs de recherche et dates de publication les plus pertinents afin d'obtenir les résultats les plus efficaces</t>
    </r>
  </si>
  <si>
    <r>
      <t xml:space="preserve">La phase de </t>
    </r>
    <r>
      <rPr>
        <b/>
        <sz val="11"/>
        <color theme="1"/>
        <rFont val="Arial Narrow"/>
        <family val="2"/>
      </rPr>
      <t>tri</t>
    </r>
    <r>
      <rPr>
        <sz val="11"/>
        <color theme="1"/>
        <rFont val="Arial Narrow"/>
        <family val="2"/>
      </rPr>
      <t xml:space="preserve"> s'appuiera d'abord sur une analyse textuelle des résultats de la phase de recherche, elle permettra d'extraire le noms des plantes citées en lien avec nos mots clefs et de retirer les faibles occurrences (&lt;4 publication/plantes). </t>
    </r>
  </si>
  <si>
    <r>
      <t>La dernière phase visera à</t>
    </r>
    <r>
      <rPr>
        <b/>
        <sz val="11"/>
        <color theme="1"/>
        <rFont val="Arial Narrow"/>
        <family val="2"/>
      </rPr>
      <t xml:space="preserve"> vérifier les effets</t>
    </r>
    <r>
      <rPr>
        <sz val="11"/>
        <color theme="1"/>
        <rFont val="Arial Narrow"/>
        <family val="2"/>
      </rPr>
      <t xml:space="preserve"> des plantes retenues dans le livre : Bruneton, qui fait référence sur l'activité pharmacologique des plantes</t>
    </r>
  </si>
  <si>
    <r>
      <rPr>
        <b/>
        <sz val="11"/>
        <color rgb="FF00B050"/>
        <rFont val="Arial Narrow"/>
        <family val="2"/>
      </rPr>
      <t xml:space="preserve">Etape 2. </t>
    </r>
    <r>
      <rPr>
        <b/>
        <sz val="11"/>
        <color theme="0"/>
        <rFont val="Arial Narrow"/>
        <family val="2"/>
      </rPr>
      <t>Sélection des publications sur leur description méthodologique</t>
    </r>
  </si>
  <si>
    <r>
      <t>La</t>
    </r>
    <r>
      <rPr>
        <b/>
        <sz val="12"/>
        <color theme="9" tint="-0.499984740745262"/>
        <rFont val="Arial Narrow"/>
        <family val="2"/>
      </rPr>
      <t xml:space="preserve"> </t>
    </r>
    <r>
      <rPr>
        <b/>
        <sz val="12"/>
        <color theme="9" tint="-0.249977111117893"/>
        <rFont val="Arial Narrow"/>
        <family val="2"/>
      </rPr>
      <t>Grille de Fiabilité</t>
    </r>
    <r>
      <rPr>
        <b/>
        <sz val="12"/>
        <color theme="9" tint="-0.499984740745262"/>
        <rFont val="Arial Narrow"/>
        <family val="2"/>
      </rPr>
      <t xml:space="preserve"> </t>
    </r>
    <r>
      <rPr>
        <sz val="12"/>
        <color theme="1"/>
        <rFont val="Arial Narrow"/>
        <family val="2"/>
      </rPr>
      <t xml:space="preserve">permet d'estimer </t>
    </r>
    <r>
      <rPr>
        <b/>
        <sz val="12"/>
        <color theme="1"/>
        <rFont val="Arial Narrow"/>
        <family val="2"/>
      </rPr>
      <t>sur la base des informations présentes dans la rubrique Matériel et Méthode</t>
    </r>
    <r>
      <rPr>
        <sz val="12"/>
        <color theme="1"/>
        <rFont val="Arial Narrow"/>
        <family val="2"/>
      </rPr>
      <t xml:space="preserve"> d'une publication, le niveau de fiabilité d'une ressource bibliographique en vérifiant :</t>
    </r>
  </si>
  <si>
    <r>
      <t xml:space="preserve">i. que l’extrait étudié est correctement caractérisé - </t>
    </r>
    <r>
      <rPr>
        <b/>
        <sz val="12"/>
        <color theme="1"/>
        <rFont val="Arial Narrow"/>
        <family val="2"/>
      </rPr>
      <t>notation des indicateurs phytochimiques</t>
    </r>
  </si>
  <si>
    <r>
      <t xml:space="preserve">ii. que les conditions de l'essai et le plan d’analyse des résultats sont pertinents pour permettre de conclure sur l’effet de l’extrait testé - </t>
    </r>
    <r>
      <rPr>
        <b/>
        <sz val="12"/>
        <color theme="1"/>
        <rFont val="Arial Narrow"/>
        <family val="2"/>
      </rPr>
      <t>notation des indicateurs zootechniques</t>
    </r>
  </si>
  <si>
    <r>
      <t xml:space="preserve">iii. La note globale obtenue pour chaque volet (phytochimique et zootechnique), permet de </t>
    </r>
    <r>
      <rPr>
        <b/>
        <sz val="12"/>
        <color theme="1"/>
        <rFont val="Arial Narrow"/>
        <family val="2"/>
      </rPr>
      <t>calculer un indice de confiance</t>
    </r>
    <r>
      <rPr>
        <sz val="12"/>
        <color theme="1"/>
        <rFont val="Arial Narrow"/>
        <family val="2"/>
      </rPr>
      <t xml:space="preserve"> et donc de ne conserver que les publications les plus fiables pour l'étude des effets biologiques.</t>
    </r>
  </si>
  <si>
    <r>
      <rPr>
        <b/>
        <sz val="11"/>
        <color rgb="FFE3630C"/>
        <rFont val="Arial Narrow"/>
        <family val="2"/>
      </rPr>
      <t xml:space="preserve">Etape 3. </t>
    </r>
    <r>
      <rPr>
        <b/>
        <sz val="11"/>
        <color theme="0"/>
        <rFont val="Arial Narrow"/>
        <family val="2"/>
      </rPr>
      <t>Sélection des extraits de plantes sur leurs effets biologiques</t>
    </r>
  </si>
  <si>
    <r>
      <t xml:space="preserve">La </t>
    </r>
    <r>
      <rPr>
        <b/>
        <sz val="12"/>
        <color rgb="FFE3630C"/>
        <rFont val="Arial Narrow"/>
        <family val="2"/>
      </rPr>
      <t>Grille d'Évaluation de l'efficacité</t>
    </r>
    <r>
      <rPr>
        <b/>
        <sz val="12"/>
        <color rgb="FF7030A0"/>
        <rFont val="Arial Narrow"/>
        <family val="2"/>
      </rPr>
      <t xml:space="preserve"> </t>
    </r>
    <r>
      <rPr>
        <sz val="12"/>
        <color theme="1"/>
        <rFont val="Arial Narrow"/>
        <family val="2"/>
      </rPr>
      <t xml:space="preserve">vise à compiler les résultats d'articles identifiés comme fiables, afin de </t>
    </r>
    <r>
      <rPr>
        <b/>
        <sz val="12"/>
        <color theme="1"/>
        <rFont val="Arial Narrow"/>
        <family val="2"/>
      </rPr>
      <t>classer les extraits selon leur intérêt stimulant des défenses naturelles et intérêt zootechnique</t>
    </r>
    <r>
      <rPr>
        <sz val="12"/>
        <color theme="1"/>
        <rFont val="Arial Narrow"/>
        <family val="2"/>
      </rPr>
      <t>.</t>
    </r>
  </si>
  <si>
    <t>Cette étape permet d'avoir une vision globale de l'intérêt des extraits par analyse de la récurrence des effets et analyse des conditions dans lesquels les effets les plus intéressants ont été obtenus</t>
  </si>
  <si>
    <t>GRILLE DE FIABILITE</t>
  </si>
  <si>
    <t>RECAPITULATIF</t>
  </si>
  <si>
    <t>VOLET PHYTOCHIMIE</t>
  </si>
  <si>
    <t>VOLET ZOOTECHNIE</t>
  </si>
  <si>
    <t>INDICE DE CONFIANCE</t>
  </si>
  <si>
    <t>Plante</t>
  </si>
  <si>
    <t>Extrait</t>
  </si>
  <si>
    <t>Produit testé</t>
  </si>
  <si>
    <t>Utilisation</t>
  </si>
  <si>
    <t>Défenses naturelles</t>
  </si>
  <si>
    <t>Témoins</t>
  </si>
  <si>
    <t>Conditions d'essai</t>
  </si>
  <si>
    <t>Plan d'expérience</t>
  </si>
  <si>
    <t>Plan d'analyse</t>
  </si>
  <si>
    <t>Auteur</t>
  </si>
  <si>
    <t>Année</t>
  </si>
  <si>
    <t>Lien de la ressource (internet,  hypertexte, zotero,...)</t>
  </si>
  <si>
    <t>Extrait de plante</t>
  </si>
  <si>
    <t>Score total Phytochimie
/20</t>
  </si>
  <si>
    <t>Score total Zootechnie
/20</t>
  </si>
  <si>
    <t>Conclusion</t>
  </si>
  <si>
    <t>Nom Scientifique</t>
  </si>
  <si>
    <t>Note</t>
  </si>
  <si>
    <t>Variété</t>
  </si>
  <si>
    <t>Partie de la plante</t>
  </si>
  <si>
    <t>Traitement</t>
  </si>
  <si>
    <t>Stade phénologique ou saison de récolte renseignés</t>
  </si>
  <si>
    <t>Sous-total 
/ 5</t>
  </si>
  <si>
    <t xml:space="preserve">Type de solvant </t>
  </si>
  <si>
    <t>DER/RDE
(ratio plante/extrait)</t>
  </si>
  <si>
    <t>Durée de l'extraction</t>
  </si>
  <si>
    <t>Produit commercial / laboratoire</t>
  </si>
  <si>
    <t>Fabricant
/
fournisseur</t>
  </si>
  <si>
    <t>Age de l'extrait  testé</t>
  </si>
  <si>
    <t>Sous-total 
/ 5,5</t>
  </si>
  <si>
    <t>Empreinte biochimique</t>
  </si>
  <si>
    <t>Composition produit (dosages)</t>
  </si>
  <si>
    <t xml:space="preserve">Méthode d'analyse </t>
  </si>
  <si>
    <t>Résultats d'analyse</t>
  </si>
  <si>
    <t xml:space="preserve">Principe actif </t>
  </si>
  <si>
    <t>Sous-total 
/ 6,5</t>
  </si>
  <si>
    <t>Forme d'administration précisée</t>
  </si>
  <si>
    <t>Détail d'administration</t>
  </si>
  <si>
    <t>Méthode de préparation</t>
  </si>
  <si>
    <t>Sous-total / 3</t>
  </si>
  <si>
    <t>Présence stimulation</t>
  </si>
  <si>
    <t>Sous-total 
/ 2</t>
  </si>
  <si>
    <t>Présence témoin négatif</t>
  </si>
  <si>
    <t>Présence contrôle</t>
  </si>
  <si>
    <t>Espèce</t>
  </si>
  <si>
    <t>Durée du suivi</t>
  </si>
  <si>
    <t>Evaluation effets préventifs</t>
  </si>
  <si>
    <t>Sous-total 
/ 6</t>
  </si>
  <si>
    <t>Mise en lot aléatoire randomisée</t>
  </si>
  <si>
    <t>Données de performance (réplicats par traitement)</t>
  </si>
  <si>
    <t>Données de biomarqueurs (réplicats par traitement)</t>
  </si>
  <si>
    <t>Tous les lots sont contemporains</t>
  </si>
  <si>
    <t>Sous-total 
/6</t>
  </si>
  <si>
    <t>Normalité des données vérifiée</t>
  </si>
  <si>
    <t>Analyse de variance pour les données normales</t>
  </si>
  <si>
    <t>Tests non paramétriques pour données non normales</t>
  </si>
  <si>
    <t>Prise en compte de l'effet sexe</t>
  </si>
  <si>
    <t>Sous-total 
/4</t>
  </si>
  <si>
    <t>Anonyme</t>
  </si>
  <si>
    <t>https://www.researchgate.net/publication/265860118_Dietary_Astragalus_polysaccharide_alleviated_immunological_stress_in_broilers_exposed_to_lipopolysaccharide</t>
  </si>
  <si>
    <t>Astragale</t>
  </si>
  <si>
    <t>Genre et espèce</t>
  </si>
  <si>
    <t>Oui</t>
  </si>
  <si>
    <t>Racine</t>
  </si>
  <si>
    <t>Séchage</t>
  </si>
  <si>
    <t>Produit commercial</t>
  </si>
  <si>
    <t>composés précis</t>
  </si>
  <si>
    <t>&gt; 80%</t>
  </si>
  <si>
    <t xml:space="preserve">Description complète </t>
  </si>
  <si>
    <t>Analyse plusieurs lots</t>
  </si>
  <si>
    <t>Solide</t>
  </si>
  <si>
    <t>Brute, enrobé, autre</t>
  </si>
  <si>
    <t>oui</t>
  </si>
  <si>
    <t>espèce cible</t>
  </si>
  <si>
    <t xml:space="preserve">&gt;30 j </t>
  </si>
  <si>
    <t>distrib avant stimul</t>
  </si>
  <si>
    <t>mini 6 parcs ou bât/ trait.</t>
  </si>
  <si>
    <t>mini 8 animx/ traitement</t>
  </si>
  <si>
    <t>Année de publication</t>
  </si>
  <si>
    <t>pays et nom laboratoire de recherche</t>
  </si>
  <si>
    <t>Conclusion indice de confiance (cf. GF)</t>
  </si>
  <si>
    <t>Espèce animale</t>
  </si>
  <si>
    <t>souche</t>
  </si>
  <si>
    <t>environnement d'essai</t>
  </si>
  <si>
    <t>Lot soumis à une stimulation des défenses naturelles</t>
  </si>
  <si>
    <t>Type de stimulation des défenses naturelles</t>
  </si>
  <si>
    <t>Particularité  de l'environnement d'essai</t>
  </si>
  <si>
    <t>Particularité du programme alimentaire</t>
  </si>
  <si>
    <t>Age de début de distribution
 en jour</t>
  </si>
  <si>
    <t>Age de fin de distribution
 en jour</t>
  </si>
  <si>
    <t>Durée de la période distribution</t>
  </si>
  <si>
    <t>Dose d'extrait distribué, mentionné dans l'article</t>
  </si>
  <si>
    <t>Dose d'extrait en %</t>
  </si>
  <si>
    <t>Mode de distribution</t>
  </si>
  <si>
    <t>Catégorie d'indicateur</t>
  </si>
  <si>
    <t>Indicateur évalué</t>
  </si>
  <si>
    <t>Effet statistique</t>
  </si>
  <si>
    <t>Comparaison contrôle</t>
  </si>
  <si>
    <t>Chine, Northwest A&amp;F University, Yangling</t>
  </si>
  <si>
    <t>élevé</t>
  </si>
  <si>
    <t>poulet de chair</t>
  </si>
  <si>
    <t>ross 308</t>
  </si>
  <si>
    <t>terrain</t>
  </si>
  <si>
    <t>non</t>
  </si>
  <si>
    <t>ras</t>
  </si>
  <si>
    <t>classique</t>
  </si>
  <si>
    <t>mélisse</t>
  </si>
  <si>
    <t>citral</t>
  </si>
  <si>
    <t>citronellal</t>
  </si>
  <si>
    <t>eugénol</t>
  </si>
  <si>
    <t>géraniol</t>
  </si>
  <si>
    <t>2000 ppm</t>
  </si>
  <si>
    <t>aliment</t>
  </si>
  <si>
    <t>Performances de croissance</t>
  </si>
  <si>
    <t>consommation J0-J11</t>
  </si>
  <si>
    <t>amélioration significative</t>
  </si>
  <si>
    <t>C : 136g / E : 148g</t>
  </si>
  <si>
    <r>
      <t>Ces graphiques sont liés aux données renseignées dans l'onglet "</t>
    </r>
    <r>
      <rPr>
        <b/>
        <sz val="14"/>
        <color rgb="FFE3630C"/>
        <rFont val="Arial Narrow"/>
        <family val="2"/>
      </rPr>
      <t>3. Grille EVALUATION (GE)</t>
    </r>
    <r>
      <rPr>
        <b/>
        <sz val="14"/>
        <color theme="1" tint="0.249977111117893"/>
        <rFont val="Arial Narrow"/>
        <family val="2"/>
      </rPr>
      <t xml:space="preserve">". 
Ils permettent d'avoir une vision globale des résultats par analyse de la récurrence des effets (nombre de publications qui mentionnent des effets positifs ou négatifs selon l'indicateur considéré). 
Ils permettent également de visualiser selon l'extrait, l'espèce animale et l'indicateur considéré, les doses, durées et âge moyens d'administration qui ont permis d'obtenir des résultats intéressants.
</t>
    </r>
    <r>
      <rPr>
        <b/>
        <i/>
        <sz val="12"/>
        <color theme="1" tint="0.249977111117893"/>
        <rFont val="Arial Narrow"/>
        <family val="2"/>
      </rPr>
      <t>Pour les actualiser, il suffit de cliquer bouton droit sur le graphique et de sélectionner 'actualiser'</t>
    </r>
  </si>
  <si>
    <t>extrait de plante</t>
  </si>
  <si>
    <t>(Tous)</t>
  </si>
  <si>
    <t>Étiquettes de lignes</t>
  </si>
  <si>
    <t>Nombre de Effet statistique</t>
  </si>
  <si>
    <t>dégradation significative</t>
  </si>
  <si>
    <t>pas d'effet</t>
  </si>
  <si>
    <t>Total général</t>
  </si>
  <si>
    <t>Moyenne de Dose d'extrait en %</t>
  </si>
  <si>
    <t>Moyenne de Durée de la période distribution</t>
  </si>
  <si>
    <r>
      <rPr>
        <b/>
        <sz val="11"/>
        <color theme="5" tint="-0.249977111117893"/>
        <rFont val="Arial Narrow"/>
        <family val="2"/>
      </rPr>
      <t>L'indice de confiance</t>
    </r>
    <r>
      <rPr>
        <sz val="11"/>
        <color theme="1"/>
        <rFont val="Arial Narrow"/>
        <family val="2"/>
      </rPr>
      <t xml:space="preserve"> accordé à la </t>
    </r>
    <r>
      <rPr>
        <u/>
        <sz val="11"/>
        <color theme="1"/>
        <rFont val="Arial Narrow"/>
        <family val="2"/>
      </rPr>
      <t>publication</t>
    </r>
    <r>
      <rPr>
        <sz val="11"/>
        <color theme="1"/>
        <rFont val="Arial Narrow"/>
        <family val="2"/>
      </rPr>
      <t xml:space="preserve"> dépendra de :
</t>
    </r>
    <r>
      <rPr>
        <b/>
        <sz val="11"/>
        <color rgb="FF067F37"/>
        <rFont val="Arial Narrow"/>
        <family val="2"/>
      </rPr>
      <t>1. du périmètre de l'évaluation</t>
    </r>
    <r>
      <rPr>
        <sz val="11"/>
        <color theme="1"/>
        <rFont val="Arial Narrow"/>
        <family val="2"/>
      </rPr>
      <t xml:space="preserve"> =&gt; </t>
    </r>
    <r>
      <rPr>
        <i/>
        <sz val="11"/>
        <color theme="1"/>
        <rFont val="Arial Narrow"/>
        <family val="2"/>
      </rPr>
      <t xml:space="preserve">par exemple la borne haute du score végétal sera plus élevée si on s'intéresse à des effets santé des plantes chez l'homme que si on s'intéresse à un effet stimulateur de performances chez l'animal.
</t>
    </r>
    <r>
      <rPr>
        <b/>
        <sz val="11"/>
        <color rgb="FF067F37"/>
        <rFont val="Arial Narrow"/>
        <family val="2"/>
      </rPr>
      <t>2. de la dispersion des scores</t>
    </r>
    <r>
      <rPr>
        <sz val="11"/>
        <color theme="1"/>
        <rFont val="Arial Narrow"/>
        <family val="2"/>
      </rPr>
      <t xml:space="preserve"> de la grille phytochimie et de la grille zootechnie=&gt; par exemple, on pourra calculer le 33e percentile pour définir la borne basse et le 66e percentile pour définir la borne haute </t>
    </r>
    <r>
      <rPr>
        <i/>
        <sz val="10"/>
        <color theme="1"/>
        <rFont val="Arial Narrow"/>
        <family val="2"/>
      </rPr>
      <t xml:space="preserve">(voir </t>
    </r>
    <r>
      <rPr>
        <i/>
        <sz val="10"/>
        <color rgb="FFFF9933"/>
        <rFont val="Arial Narrow"/>
        <family val="2"/>
      </rPr>
      <t>Figure 1 et Tableau 2</t>
    </r>
    <r>
      <rPr>
        <i/>
        <sz val="10"/>
        <color theme="1"/>
        <rFont val="Arial Narrow"/>
        <family val="2"/>
      </rPr>
      <t>)</t>
    </r>
    <r>
      <rPr>
        <sz val="11"/>
        <color theme="1"/>
        <rFont val="Arial Narrow"/>
        <family val="2"/>
      </rPr>
      <t xml:space="preserve">
</t>
    </r>
    <r>
      <rPr>
        <sz val="11"/>
        <color theme="8"/>
        <rFont val="Arial Narrow"/>
        <family val="2"/>
      </rPr>
      <t xml:space="preserve">
</t>
    </r>
    <r>
      <rPr>
        <sz val="11"/>
        <rFont val="Arial Narrow"/>
        <family val="2"/>
      </rPr>
      <t xml:space="preserve">Dans le </t>
    </r>
    <r>
      <rPr>
        <sz val="11"/>
        <color rgb="FFFF9933"/>
        <rFont val="Arial Narrow"/>
        <family val="2"/>
      </rPr>
      <t>tableau 1</t>
    </r>
    <r>
      <rPr>
        <sz val="11"/>
        <rFont val="Arial Narrow"/>
        <family val="2"/>
      </rPr>
      <t xml:space="preserve"> ci dessous, cases colorées ont été pré-remplies avec les bornes hautes et basses sur la base des publications étudiées dans le cadre du projet MEXAVI. Elles sont totalement modifiables selon votre contexte d'étude. Pour vous aider, le </t>
    </r>
    <r>
      <rPr>
        <sz val="11"/>
        <color rgb="FFFF9933"/>
        <rFont val="Arial Narrow"/>
        <family val="2"/>
      </rPr>
      <t>tableau 2</t>
    </r>
    <r>
      <rPr>
        <sz val="11"/>
        <rFont val="Arial Narrow"/>
        <family val="2"/>
      </rPr>
      <t xml:space="preserve"> calcule automatiquement les bornes hautes et basses à partir des scores des publications renseignées dans l'onglet "2. Grille FIABILITE (GF)".
La</t>
    </r>
    <r>
      <rPr>
        <sz val="11"/>
        <color rgb="FFFF9933"/>
        <rFont val="Arial Narrow"/>
        <family val="2"/>
      </rPr>
      <t xml:space="preserve"> figure 2</t>
    </r>
    <r>
      <rPr>
        <sz val="11"/>
        <rFont val="Arial Narrow"/>
        <family val="2"/>
      </rPr>
      <t xml:space="preserve"> représente graphiquement les niveaux d'indice de confiance selon les bornes hautes et basses définies sur la base des publications étudiées dans le cadre du projet MEXAVI
</t>
    </r>
  </si>
  <si>
    <t>Renseigner dans les cases colorées, 
les bornes choisies et qui entreront 
dans le calcul de l'indice de confiance</t>
  </si>
  <si>
    <t xml:space="preserve">Tableur de calcul automatique des bornes selon la dispersion des scores renseignés dans la grille de fiabilité. </t>
  </si>
  <si>
    <r>
      <t xml:space="preserve">
</t>
    </r>
    <r>
      <rPr>
        <b/>
        <i/>
        <sz val="9"/>
        <rFont val="Arial"/>
        <family val="2"/>
      </rPr>
      <t>Vous pouvez mettre à jour, les cases colorées du tableau 1 avec les valeurs ci-dessous.</t>
    </r>
  </si>
  <si>
    <t>Tableau 1</t>
  </si>
  <si>
    <t>Tableau 2</t>
  </si>
  <si>
    <t>grille phytochimie</t>
  </si>
  <si>
    <t>grille zootechnie</t>
  </si>
  <si>
    <t>score végétal</t>
  </si>
  <si>
    <t>score animal</t>
  </si>
  <si>
    <t>borne haute</t>
  </si>
  <si>
    <t>borne basse</t>
  </si>
  <si>
    <t>Notice de la grille d’évaluation de la fiabilité des publications</t>
  </si>
  <si>
    <r>
      <t>Dans cet onglet sont détaillés les critères et indicateurs à relever dans la partie  'matériel &amp; méthode' de chaque article collecté. Les scores associés à chaque réponse sont présentés ci dessous. L'ensemble de ces informations est repris de manière automatique dans le tableur de l'onglet "</t>
    </r>
    <r>
      <rPr>
        <b/>
        <sz val="14"/>
        <color rgb="FF067F37"/>
        <rFont val="Arial Narrow"/>
        <family val="2"/>
      </rPr>
      <t>2. Grille de Fiabilité (GF)</t>
    </r>
    <r>
      <rPr>
        <b/>
        <sz val="14"/>
        <color theme="1" tint="0.249977111117893"/>
        <rFont val="Arial Narrow"/>
        <family val="2"/>
      </rPr>
      <t xml:space="preserve">", vous devez seulement choisir la réponse dans les menus déroulants et les scores associés se comptabilisent directement dans les sous totaux, pour chaque critère. </t>
    </r>
    <r>
      <rPr>
        <b/>
        <i/>
        <sz val="11"/>
        <color theme="1" tint="0.249977111117893"/>
        <rFont val="Arial Narrow"/>
        <family val="2"/>
      </rPr>
      <t>Vous pouvez faire évoluer la grille zootechnie, notament si vous voulez changer d'espèce cible (porc, ruminant,...), voir ci dessous comment faire. En revanche, pour évaluer correctement les caractéristiques phytochimiques des plantes, la grille dédiée, ne doit pas évoluer.</t>
    </r>
    <r>
      <rPr>
        <b/>
        <sz val="14"/>
        <color theme="1" tint="0.249977111117893"/>
        <rFont val="Arial Narrow"/>
        <family val="2"/>
      </rPr>
      <t xml:space="preserve">
Une fois la collecte des tous les indicateurs réalisée, le score total phytochimie (colonne E) et score total zootechnie (colonne F) s'affichent, l'indice de confiance est alors calculé automatiquement ; Il y a 3 niveaux d'indice de confiance  : élevé, modéré et faible. Les bornes qui fixe les limites des degrès de confiance sont modulables, ils sont ici paramétrés selon le retour d'expérience du projet MEXAVI.</t>
    </r>
  </si>
  <si>
    <r>
      <t>Seuls les</t>
    </r>
    <r>
      <rPr>
        <b/>
        <u/>
        <sz val="12"/>
        <color theme="1"/>
        <rFont val="Arial Narrow"/>
        <family val="2"/>
      </rPr>
      <t xml:space="preserve"> textes complets</t>
    </r>
    <r>
      <rPr>
        <b/>
        <sz val="12"/>
        <color theme="1"/>
        <rFont val="Arial Narrow"/>
        <family val="2"/>
      </rPr>
      <t xml:space="preserve"> doivent être considérés, les informations contenues dans les abstracts ne sont pas suffisantes pour juger de la fiabilité de la publication</t>
    </r>
  </si>
  <si>
    <t>Pour CONSULTER la grille PHYTOCHIMIE, cliquez ici</t>
  </si>
  <si>
    <t>Pour CONSULTER la grille ZOOTECHNIE, cliquez ici</t>
  </si>
  <si>
    <t>Pour MODIFIER la grille ZOOTECHNIE, cliquer ici</t>
  </si>
  <si>
    <t>Pour MODIFIER les bornes de l'INDICE de CONFIANCE, cliquez ici</t>
  </si>
  <si>
    <t>GRILLE PHYTOCHIMIE</t>
  </si>
  <si>
    <t>CRITERES</t>
  </si>
  <si>
    <t>INDICATEURS A RELEVER</t>
  </si>
  <si>
    <t>REPONSES POSSIBLES</t>
  </si>
  <si>
    <t>Réponses menu déroulants</t>
  </si>
  <si>
    <t>SCORES</t>
  </si>
  <si>
    <t>Caractérisation de la plante</t>
  </si>
  <si>
    <t>Le nom scientifique est renseigné</t>
  </si>
  <si>
    <t>Non</t>
  </si>
  <si>
    <t>Seul le nom commun</t>
  </si>
  <si>
    <t>Seul le genre</t>
  </si>
  <si>
    <t>Genre et l'espèce</t>
  </si>
  <si>
    <t>Variété renseignée</t>
  </si>
  <si>
    <t>Information absente</t>
  </si>
  <si>
    <t>Information renseignée</t>
  </si>
  <si>
    <t>Partie de la plante utilisée  renseignée</t>
  </si>
  <si>
    <t>Feuille</t>
  </si>
  <si>
    <t>Tige</t>
  </si>
  <si>
    <t>Autre</t>
  </si>
  <si>
    <t>Traitement renseigné</t>
  </si>
  <si>
    <t>Fermentation</t>
  </si>
  <si>
    <t>Stade phénologique  (avant, après floraison) et/ou saison de récolte renseignés</t>
  </si>
  <si>
    <t>Caractérisation de l'extrait</t>
  </si>
  <si>
    <t>Type de solvant renseigné</t>
  </si>
  <si>
    <r>
      <t xml:space="preserve">DER/RDE (ratio plante/extrait)  précisé
</t>
    </r>
    <r>
      <rPr>
        <i/>
        <sz val="11"/>
        <color theme="1"/>
        <rFont val="Arial Narrow"/>
        <family val="2"/>
      </rPr>
      <t>Pour une quantité donnée d'extrait, quelle quantité de plante a été nécessaire?</t>
    </r>
  </si>
  <si>
    <t>Durée de l'extraction indiquée</t>
  </si>
  <si>
    <t xml:space="preserve">Non </t>
  </si>
  <si>
    <t>Indication produit commercial ou produit fabriqué au laboratoire pour l'essai</t>
  </si>
  <si>
    <t>Fabriqué au laboratoire</t>
  </si>
  <si>
    <t>Fabricant/ Fournisseur renseigné</t>
  </si>
  <si>
    <t>Age de l'extrait ou indication de stabilité précisé</t>
  </si>
  <si>
    <t>Caractérisation du produit testé</t>
  </si>
  <si>
    <r>
      <t xml:space="preserve">Empreinte Biochimique précisée
</t>
    </r>
    <r>
      <rPr>
        <i/>
        <sz val="11"/>
        <color theme="1"/>
        <rFont val="Arial Narrow"/>
        <family val="2"/>
      </rPr>
      <t>Familles de composés (tanins, phénols, terpènes)
Composés précis (carvacrol, acide gallique, etc)</t>
    </r>
  </si>
  <si>
    <t>Identification de familles de composés</t>
  </si>
  <si>
    <t>familles de composés</t>
  </si>
  <si>
    <t>Identification de composés précis</t>
  </si>
  <si>
    <t>Composition du produit (dosages)</t>
  </si>
  <si>
    <t>&lt;10%</t>
  </si>
  <si>
    <t>&gt;10% mais &lt;80%</t>
  </si>
  <si>
    <r>
      <t xml:space="preserve">Méthode d'analyse indiquée
</t>
    </r>
    <r>
      <rPr>
        <i/>
        <sz val="11"/>
        <color theme="1"/>
        <rFont val="Arial Narrow"/>
        <family val="2"/>
      </rPr>
      <t>Nom général des méthodes: Chromatographie, Spectrophotométrie, etc</t>
    </r>
  </si>
  <si>
    <t>Uniquement  le nom général présent</t>
  </si>
  <si>
    <t>Nom général présent</t>
  </si>
  <si>
    <t>Méthode normalisée (avec son numéro)</t>
  </si>
  <si>
    <t>Normalisée (avec n°)</t>
  </si>
  <si>
    <t>Description complète de la méthode</t>
  </si>
  <si>
    <t>Données de validation de la méthode</t>
  </si>
  <si>
    <t>Données validat° méth.</t>
  </si>
  <si>
    <t xml:space="preserve">Résultats d'analyse </t>
  </si>
  <si>
    <t>Uniquement ceux sur l'étiquette</t>
  </si>
  <si>
    <t>Info etiquette</t>
  </si>
  <si>
    <t>Résultats de l'analyse du lot testé</t>
  </si>
  <si>
    <t>Analyse lot testé</t>
  </si>
  <si>
    <t>Résultats de l'analyse de plusieurs lots</t>
  </si>
  <si>
    <t>Principe Actif indiqué</t>
  </si>
  <si>
    <t>Caractérisation de l'utilisation du produit testé</t>
  </si>
  <si>
    <t>Liquide</t>
  </si>
  <si>
    <t>Solide dans l'aliment ou dissout dans l'eau de boisson</t>
  </si>
  <si>
    <t>Détail d'administration (quantité, périodicité, …)</t>
  </si>
  <si>
    <t xml:space="preserve">Méthode de préparation </t>
  </si>
  <si>
    <t>TOTAL</t>
  </si>
  <si>
    <t>GRILLE   ZOOTECHNIE</t>
  </si>
  <si>
    <t xml:space="preserve">CATEGORIES </t>
  </si>
  <si>
    <t>INDICATEURS</t>
  </si>
  <si>
    <t>Critères menu déroulants</t>
  </si>
  <si>
    <t>Stimulation des défenses naturelles</t>
  </si>
  <si>
    <r>
      <t xml:space="preserve">Présence d'une stimulation, naturelle ou induite, immunitaire, inflammatoire ou oxydante </t>
    </r>
    <r>
      <rPr>
        <i/>
        <sz val="10"/>
        <color theme="1"/>
        <rFont val="Arial Narrow"/>
        <family val="2"/>
      </rPr>
      <t>(vaccinnation, infestation, infection, inflammation (LPS), stress oxydant)</t>
    </r>
  </si>
  <si>
    <t>Témoin</t>
  </si>
  <si>
    <t>Présence d'un témoin négatif 
(stimulé - sans extrait de plante)</t>
  </si>
  <si>
    <t>Présence d'un contrôle 
(non stimulé - sans extrait de plante)</t>
  </si>
  <si>
    <t>in vivo espèce cible</t>
  </si>
  <si>
    <t>Espèce cible</t>
  </si>
  <si>
    <t>in vivo hors espèce cible</t>
  </si>
  <si>
    <t>Hors espèce cible</t>
  </si>
  <si>
    <t>in vitro</t>
  </si>
  <si>
    <t>In vitro</t>
  </si>
  <si>
    <t>30j et plus</t>
  </si>
  <si>
    <t>entre 15j et 29j</t>
  </si>
  <si>
    <t>Entre 15 j et 29 j</t>
  </si>
  <si>
    <t>moins de 15j</t>
  </si>
  <si>
    <t>&lt; 15 j</t>
  </si>
  <si>
    <t>Modalité d'évaluation des effets préventifs</t>
  </si>
  <si>
    <t>extrait distribué avant la stimulation</t>
  </si>
  <si>
    <t>Distrib avant stimul</t>
  </si>
  <si>
    <t>pas de stimulation</t>
  </si>
  <si>
    <t>Pas de stimul</t>
  </si>
  <si>
    <t>extrait distribué après stimulation</t>
  </si>
  <si>
    <t>Distrib après stimul</t>
  </si>
  <si>
    <t>Données de performances zootechniques: 
conbien de réplicats par traitement ?</t>
  </si>
  <si>
    <t>minimum 6 parquets ou bâtiment/ traitement</t>
  </si>
  <si>
    <t>Mini 6 parcs ou bât/ trait.</t>
  </si>
  <si>
    <t>entre 5 et 2 parquets ou bâtiment/ traitement</t>
  </si>
  <si>
    <t>5 à 2 parcs ou bât/ trait.</t>
  </si>
  <si>
    <t>pas de répétition</t>
  </si>
  <si>
    <t>Pas de répétition</t>
  </si>
  <si>
    <t>pas de suivi des performances zootechniques</t>
  </si>
  <si>
    <t>Aucune</t>
  </si>
  <si>
    <t>Données de biomarqueurs : 
combien de réplicats par traitement ?</t>
  </si>
  <si>
    <t>minimum 8 animaux/ traitement</t>
  </si>
  <si>
    <t>Mini 8 animx/ traitement</t>
  </si>
  <si>
    <t>entre 7 et 4 animaux/ traitement</t>
  </si>
  <si>
    <t>7 à 4 animx/ traitement</t>
  </si>
  <si>
    <t>moins de 4 animaux/ traitement</t>
  </si>
  <si>
    <t>&gt; 4 animx/ traitement</t>
  </si>
  <si>
    <t>pas de suivi de biomarqueurs</t>
  </si>
  <si>
    <t>pas de données continues</t>
  </si>
  <si>
    <t>Pas de donn. continues</t>
  </si>
  <si>
    <t xml:space="preserve">Analyse de variance réalisée pour les données normales </t>
  </si>
  <si>
    <t>pas renseigné</t>
  </si>
  <si>
    <t>Pas renseigné</t>
  </si>
  <si>
    <t>Test non paramétrique réalisé pour les données non normales</t>
  </si>
  <si>
    <t>un seul sexe étudié</t>
  </si>
  <si>
    <t>1 sexe</t>
  </si>
  <si>
    <r>
      <rPr>
        <b/>
        <sz val="11"/>
        <color theme="1"/>
        <rFont val="Arial Narrow"/>
        <family val="2"/>
      </rPr>
      <t>Pour adapter la grille à une autre espèce animale</t>
    </r>
    <r>
      <rPr>
        <sz val="11"/>
        <color theme="1"/>
        <rFont val="Arial Narrow"/>
        <family val="2"/>
      </rPr>
      <t>, il convient de modifier les critères (réponses possibles) pour chaque indicateur de la grille Zootechnique dans la colonne C (modalité de chaque critère, ex: oui/non), dans la colonne D (valeur correspondant apparaissant dans les menus déroulants), et si besoin le score associé (colonne E) pour le calcul de la valeur de l'indicateur.</t>
    </r>
  </si>
  <si>
    <t>Notice de la grille d’évaluation de l'efficacité des extraits</t>
  </si>
  <si>
    <r>
      <t>L'évaluation de l'efficacité des extraits est réalisée uniquement, sur les publications identifiées comme</t>
    </r>
    <r>
      <rPr>
        <b/>
        <u/>
        <sz val="14"/>
        <color theme="1" tint="0.249977111117893"/>
        <rFont val="Arial Narrow"/>
        <family val="2"/>
      </rPr>
      <t xml:space="preserve"> ayant un indice de confiance élevé à modéré</t>
    </r>
    <r>
      <rPr>
        <b/>
        <sz val="14"/>
        <color theme="1" tint="0.249977111117893"/>
        <rFont val="Arial Narrow"/>
        <family val="2"/>
      </rPr>
      <t xml:space="preserve">. 
Pour réaliser cette évaluation, dans chaque publication, les </t>
    </r>
    <r>
      <rPr>
        <b/>
        <sz val="14"/>
        <color rgb="FFE3630C"/>
        <rFont val="Arial Narrow"/>
        <family val="2"/>
      </rPr>
      <t>conditions d'essais</t>
    </r>
    <r>
      <rPr>
        <b/>
        <sz val="14"/>
        <color theme="1" tint="0.249977111117893"/>
        <rFont val="Arial Narrow"/>
        <family val="2"/>
      </rPr>
      <t xml:space="preserve"> (espèce, environnement, stimulation),  les </t>
    </r>
    <r>
      <rPr>
        <b/>
        <sz val="14"/>
        <color rgb="FF00B050"/>
        <rFont val="Arial Narrow"/>
        <family val="2"/>
      </rPr>
      <t>caractéristiques et modalités d'usage des extraits de plantes</t>
    </r>
    <r>
      <rPr>
        <b/>
        <sz val="14"/>
        <color theme="1" tint="0.249977111117893"/>
        <rFont val="Arial Narrow"/>
        <family val="2"/>
      </rPr>
      <t xml:space="preserve"> (composition, dose, age, durée et modalité d'administration) de chaque lot/traitement sont relevées et sont mises au regard des</t>
    </r>
    <r>
      <rPr>
        <b/>
        <sz val="14"/>
        <color rgb="FF0070C0"/>
        <rFont val="Arial Narrow"/>
        <family val="2"/>
      </rPr>
      <t xml:space="preserve"> </t>
    </r>
    <r>
      <rPr>
        <b/>
        <sz val="14"/>
        <color rgb="FFF3B200"/>
        <rFont val="Arial Narrow"/>
        <family val="2"/>
      </rPr>
      <t>résultats obtenus pour chaque indicateur d'intéret</t>
    </r>
    <r>
      <rPr>
        <b/>
        <sz val="14"/>
        <color theme="1" tint="0.249977111117893"/>
        <rFont val="Arial Narrow"/>
        <family val="2"/>
      </rPr>
      <t xml:space="preserve"> .
Pour exemple, dans l'article de Jones (2015), 5 lots sont étudiés (4 lots tests et 1 lot témoin) et 10 critères sont suivis (poids vif à J11, à J21, J31, consommation d'aliment à J11, à J21, J31, mortalité à J11 et J31, statut antioxydant total et haptoglobine) =&gt; cet article donnera lieu à l'enregistrement de 40 lignes dans l'onglet "3. Grille EVALUATION (GE)" </t>
    </r>
    <r>
      <rPr>
        <b/>
        <i/>
        <sz val="12"/>
        <color theme="1" tint="0.249977111117893"/>
        <rFont val="Arial Narrow"/>
        <family val="2"/>
      </rPr>
      <t>(4 lots tests x 10 indicateurs = 40 lignes)</t>
    </r>
    <r>
      <rPr>
        <b/>
        <sz val="14"/>
        <color theme="1" tint="0.249977111117893"/>
        <rFont val="Arial Narrow"/>
        <family val="2"/>
      </rPr>
      <t xml:space="preserve">
</t>
    </r>
  </si>
  <si>
    <t>Veillez à homogénéiser les formats d'écriture pour les saisies libre (notamment extraits, dose,...) afin de pouvoir réaliser des graphiques pertinents</t>
  </si>
  <si>
    <t>DESCRIPTION</t>
  </si>
  <si>
    <t>TYPE D'ENREGISTREMENT</t>
  </si>
  <si>
    <t>REPONSES MENUS DEROULANT</t>
  </si>
  <si>
    <t>Conclusion indice de confiance</t>
  </si>
  <si>
    <t>Renseigner l'indice de confiance de l'article 
= reprendre l'information dans l'onglet "2. Grille de FIABILITE (GF)"</t>
  </si>
  <si>
    <t>Menu déroulant</t>
  </si>
  <si>
    <t>modéré</t>
  </si>
  <si>
    <t>Renseigner l'espèce de volaille ou autre concernée dans la publication étudiée. Possibilité de renseigner la catégorie "autre" directement dans les propositions dans la colonne D, si les réponses déjà proposées ne conviennent pas</t>
  </si>
  <si>
    <t>dinde de chair</t>
  </si>
  <si>
    <t>poule pondeuse</t>
  </si>
  <si>
    <t>poule reproductrice</t>
  </si>
  <si>
    <t>autre</t>
  </si>
  <si>
    <t>Souche</t>
  </si>
  <si>
    <t xml:space="preserve">Renseigner la souche de volaille étudiée dans la publication </t>
  </si>
  <si>
    <t>Saisie libre</t>
  </si>
  <si>
    <t>Environnement d'essai</t>
  </si>
  <si>
    <t xml:space="preserve">Renseigner l'environnement dans lequel l'essai de la publication a été réalisé. Possibilité de renseigner la catégorie "autre" directement dans les propositions dans la colonne D, si les réponses déjà proposées ne conviennent pas </t>
  </si>
  <si>
    <t>station expérimentale</t>
  </si>
  <si>
    <r>
      <t xml:space="preserve">Renseigner si les animaux du lot décrit ont été soumis à une stimulation, naturelle ou induite, de type immunitaire, inflammatoire ou oxydante 
</t>
    </r>
    <r>
      <rPr>
        <i/>
        <sz val="9"/>
        <rFont val="Arial Narrow"/>
        <family val="2"/>
      </rPr>
      <t>(exemple vaccinnation, infestation, infection, inflammation (LPS), stress oxydant)</t>
    </r>
  </si>
  <si>
    <t xml:space="preserve"> Préciser la nature de la stimulation  : induite/naturelle, agent, dose, moment d'exposition,…  </t>
  </si>
  <si>
    <t>Particularité de l'environnement d'essai</t>
  </si>
  <si>
    <t>Mentionner si usage de traitements vétérinaires (nature, période et dose administrée), mentionner toutes pratiques qui diffèrent des pratiques courantes (sur/sous densité, programme lumineux, température…)</t>
  </si>
  <si>
    <t>Mentionner "classique", si rien de particulier à noter, sinon renseigner ce qui diffère des pratiques usuelles (carence en vitamine E, …)</t>
  </si>
  <si>
    <t>Renseigner l'extrait de plante étudié dans la publication renseignée</t>
  </si>
  <si>
    <t>Renseigner l'âge des animaux au premier jour de distribution de l'extrait de plante</t>
  </si>
  <si>
    <t>Renseigner l'âge des animaux au dernier de distribution de l'extrait de plante</t>
  </si>
  <si>
    <t>Calcul automatique réalisé à partir des ages de début et fin de distribution</t>
  </si>
  <si>
    <t>Calcul automatique</t>
  </si>
  <si>
    <r>
      <t>Renseigner la dose mentionnée dans l'article
(</t>
    </r>
    <r>
      <rPr>
        <b/>
        <sz val="10"/>
        <rFont val="Arial Narrow"/>
        <family val="2"/>
      </rPr>
      <t>en précisant l'UNITE</t>
    </r>
    <r>
      <rPr>
        <sz val="10"/>
        <rFont val="Arial Narrow"/>
        <family val="2"/>
      </rPr>
      <t>, peut être exprimé en ppm ou mg/kg)</t>
    </r>
  </si>
  <si>
    <t>Convertir la dose d'extrait distribué en % 
pour rappel 1000 ppm = 1% ; 1 mg/kg = 0,1 %</t>
  </si>
  <si>
    <t>Renseigner la voie d'administration (exemple aliment, eau de boisson,..)</t>
  </si>
  <si>
    <t>Renseigner la catégorie, à laquelle appartient l'indicateur dont vous enregistrez le résultat sur cette ligne. 
Possibilité de renseigner la catégorie "autre" directement dans les propositions dans la colonne D, si les réponses déjà proposées ne conviennent pas</t>
  </si>
  <si>
    <t>Consommation alimentaire</t>
  </si>
  <si>
    <t>Indicateur de santé globale</t>
  </si>
  <si>
    <t>Indicateur de bien être</t>
  </si>
  <si>
    <t>Qualité des produits</t>
  </si>
  <si>
    <t>Immunité</t>
  </si>
  <si>
    <t>Marqueur de stress oxydatif</t>
  </si>
  <si>
    <r>
      <t xml:space="preserve">Renseigner l'indicateur dont vous enregistrez le résultat sur cette ligne (exple : poids vif, GMQ, indice de consommation, mortalité, défauts musculaires (white stripping, wooden breast,…), pododermatites, comportement, poids des organes de l'immunité (toncils, rate, thymus,...), marqueurs sanguins (macrophage, ratio hétérophyles/lymphocytes, IgG, IgA, Sod, GPX, TAS, haptoglobine, MDA, Tbars, KRL,....)
</t>
    </r>
    <r>
      <rPr>
        <b/>
        <sz val="10"/>
        <rFont val="Arial Narrow"/>
        <family val="2"/>
      </rPr>
      <t>attention il faut bien renseigner 1 indicateur/ligne</t>
    </r>
  </si>
  <si>
    <t>Mentionner le résultat de l'analyse statistique pour l'indicateur évalué</t>
  </si>
  <si>
    <t>Donner la valeur de l'indicateur pour le lot controle (C : soit lot avec stimulation mais sans extrait si lot avec stimulation ou non stimulé sans extrait si lot sans stimulation) et pour le lot  avec l'extrait (E). Ceci permet de voir l'amplitude des effets entre publications.</t>
  </si>
  <si>
    <t>METHODOLOGIE POUR LA CONSTITUTION DU CORPUS BIBLIOGRAPHIQUE</t>
  </si>
  <si>
    <t>Choix des bases de données</t>
  </si>
  <si>
    <t>Objectif</t>
  </si>
  <si>
    <t>Choix des mots-clés</t>
  </si>
  <si>
    <t>Tests des mots-clés</t>
  </si>
  <si>
    <t>Affinage de la recherche et choix de restriction</t>
  </si>
  <si>
    <t>Dans le cas particulier d'une étude de l'effet d'extraits de plantes</t>
  </si>
  <si>
    <t>ZOOM sur quelques bases de données et outils de recherche</t>
  </si>
  <si>
    <t>Substance dosée no.1</t>
  </si>
  <si>
    <t>Concentration de la substance dosée no. 1 (%)</t>
  </si>
  <si>
    <t>Substance dosée no.2</t>
  </si>
  <si>
    <t>Concentration de la substance dosée no. 2 (%)</t>
  </si>
  <si>
    <t>Concentration de la substance dosée no. 3 (%)</t>
  </si>
  <si>
    <t>Concentration de la substance dosée no. 4 (%)</t>
  </si>
  <si>
    <t>Substance dosée no.3</t>
  </si>
  <si>
    <t>Substance dosée no.4</t>
  </si>
  <si>
    <t>Renseigner, quand l'information est disponible, le nom et la concentration en %, des 4 substances dosées dans l'extrait, en les classant par teneur décroissante. Cette information permettra de vérifier, pour un extrait de la même plante, si sa composition en actifs est identique</t>
  </si>
  <si>
    <t xml:space="preserve">Parmi les choix à faire en amont : 
- amplitude temporelle  (publications depuis 1 an, 5 ans, pas de limite ?)
- type(s) de documents (articles, reviews, etc.)
- autres ? ...
L'étape du tri manuel des résultats reste incontournable : fltres supplémentaires, éliminer directement certains résultats hors-sujet (ex. ici : études in vitro sur peaux de poulet, articles sur les cailles, faisans, etc.) 
  </t>
  </si>
  <si>
    <r>
      <rPr>
        <b/>
        <sz val="10"/>
        <color theme="1"/>
        <rFont val="Arial Narrow"/>
        <family val="2"/>
      </rPr>
      <t>Quelques ressources peu adaptées à un travail systématique de recherche</t>
    </r>
    <r>
      <rPr>
        <i/>
        <sz val="10"/>
        <color theme="1"/>
        <rFont val="Arial Narrow"/>
        <family val="2"/>
      </rPr>
      <t xml:space="preserve">
</t>
    </r>
    <r>
      <rPr>
        <b/>
        <i/>
        <sz val="10"/>
        <color theme="1"/>
        <rFont val="Arial Narrow"/>
        <family val="2"/>
      </rPr>
      <t xml:space="preserve">Google Scholar® (GS) </t>
    </r>
    <r>
      <rPr>
        <i/>
        <sz val="10"/>
        <color theme="1"/>
        <rFont val="Arial Narrow"/>
        <family val="2"/>
      </rPr>
      <t xml:space="preserve">est très largement utilisé par les chercheurs et l'on y trouve effectivement des résultats très nombreux et un accès large au texte intégral des publications. Il ne s'agit toutefois pas d'une base de données au sens strict car :
- la liste des revues moissonnée n'est pas fixe
- les références ne sont pas indexées  l'accès par thème n'est pas possible. 
En conséquence, une recherche sur GS n'est pas réplicable et le bruit est très important (faible pertinence)
</t>
    </r>
    <r>
      <rPr>
        <b/>
        <i/>
        <sz val="10"/>
        <color theme="1"/>
        <rFont val="Arial Narrow"/>
        <family val="2"/>
      </rPr>
      <t>Hal-Archive ouverte, BioRxiv : i</t>
    </r>
    <r>
      <rPr>
        <i/>
        <sz val="10"/>
        <color theme="1"/>
        <rFont val="Arial Narrow"/>
        <family val="2"/>
      </rPr>
      <t xml:space="preserve">l s'agit de bases de données académiques qui sont alimentées par les chercheurs eux-mêmes. Beaucoup de documents y sont en accès libre, mais 
- seuls les documents déposés par leurs auteurs y sont présents
- certains travaux sont déposés avant la relecture par les pairs.  
</t>
    </r>
    <r>
      <rPr>
        <b/>
        <i/>
        <sz val="10"/>
        <color theme="1"/>
        <rFont val="Arial Narrow"/>
        <family val="2"/>
      </rPr>
      <t xml:space="preserve">Science Direct, IEEE Xplore, etc. </t>
    </r>
    <r>
      <rPr>
        <i/>
        <sz val="10"/>
        <color theme="1"/>
        <rFont val="Arial Narrow"/>
        <family val="2"/>
      </rPr>
      <t xml:space="preserve">sont des sites éditeurs.Seuls les articles parus dans les revues de l'éditeur y sont référencés, la recherche restera très partielle. 
</t>
    </r>
    <r>
      <rPr>
        <b/>
        <i/>
        <sz val="10"/>
        <color theme="1"/>
        <rFont val="Arial Narrow"/>
        <family val="2"/>
      </rPr>
      <t>ResearchGate</t>
    </r>
    <r>
      <rPr>
        <i/>
        <sz val="10"/>
        <color theme="1"/>
        <rFont val="Arial Narrow"/>
        <family val="2"/>
      </rPr>
      <t xml:space="preserve"> est un réseau social académique. C'est ressource incontournable pour avoir accès à des documents en texte intégral, mais n'y figurent que les publications de chercheurs qui sont inscrits, et principalement les récentes. </t>
    </r>
  </si>
  <si>
    <t xml:space="preserve">Constituer un corpus complet de publications scientifiques sur un thème au périmètre défini. Par exemple, l’objectif est de repérer les extraits de plantes qui semblent avoir un effet sur le renforcement des défenses naturelles des poulets.  </t>
  </si>
  <si>
    <r>
      <t>Etablir une liste de termes en anglais qui définissent ou sont liés au concept à rechercher. 
Ici, le sujet concerne</t>
    </r>
    <r>
      <rPr>
        <sz val="10"/>
        <color rgb="FF067F37"/>
        <rFont val="Arial Narrow"/>
        <family val="2"/>
      </rPr>
      <t xml:space="preserve"> </t>
    </r>
    <r>
      <rPr>
        <b/>
        <sz val="10"/>
        <color rgb="FF067F37"/>
        <rFont val="Arial Narrow"/>
        <family val="2"/>
      </rPr>
      <t>trois concepts</t>
    </r>
    <r>
      <rPr>
        <sz val="10"/>
        <color rgb="FF067F37"/>
        <rFont val="Arial Narrow"/>
        <family val="2"/>
      </rPr>
      <t xml:space="preserve"> </t>
    </r>
    <r>
      <rPr>
        <sz val="10"/>
        <color theme="1"/>
        <rFont val="Arial Narrow"/>
        <family val="2"/>
      </rPr>
      <t xml:space="preserve">: 
- les </t>
    </r>
    <r>
      <rPr>
        <b/>
        <sz val="10"/>
        <color theme="1"/>
        <rFont val="Arial Narrow"/>
        <family val="2"/>
      </rPr>
      <t>VOLAILLES</t>
    </r>
    <r>
      <rPr>
        <sz val="10"/>
        <color theme="1"/>
        <rFont val="Arial Narrow"/>
        <family val="2"/>
      </rPr>
      <t xml:space="preserve"> et particulièrement le poulet de chair (poultry; broilers; chicks/chickens; fowls; hen), 
- les </t>
    </r>
    <r>
      <rPr>
        <b/>
        <sz val="10"/>
        <color theme="1"/>
        <rFont val="Arial Narrow"/>
        <family val="2"/>
      </rPr>
      <t>EXTRAITS DE PLANTES</t>
    </r>
    <r>
      <rPr>
        <sz val="10"/>
        <color theme="1"/>
        <rFont val="Arial Narrow"/>
        <family val="2"/>
      </rPr>
      <t xml:space="preserve"> (plant extracts; essential oils; phytogenics; plants; herbs; herbal products, medicinal plants), 
- le </t>
    </r>
    <r>
      <rPr>
        <b/>
        <sz val="10"/>
        <color theme="1"/>
        <rFont val="Arial Narrow"/>
        <family val="2"/>
      </rPr>
      <t>RENFORCEMENT DES DEFENSES NATURELLES</t>
    </r>
    <r>
      <rPr>
        <sz val="10"/>
        <color theme="1"/>
        <rFont val="Arial Narrow"/>
        <family val="2"/>
      </rPr>
      <t xml:space="preserve"> Avec les notions d’immunité, et de capacités anti-inflammatoires et anti- oxydantes : immunostimulants, immunostimulation, immune system, immune response, anti-inflammatory, anti-oxidant… + vaccines; vaccination….</t>
    </r>
  </si>
  <si>
    <r>
      <t xml:space="preserve">Il s'agit d'identifier parmi les mots-clés, ceux qui font ressortir un maximum de publications pertinentes tout en évitant le bruit.
Les termes doivent ainsi être </t>
    </r>
    <r>
      <rPr>
        <b/>
        <sz val="10"/>
        <color rgb="FF067F37"/>
        <rFont val="Arial Narrow"/>
        <family val="2"/>
      </rPr>
      <t>testés séparément, par concept et dans chacune des bases</t>
    </r>
    <r>
      <rPr>
        <sz val="10"/>
        <color theme="1"/>
        <rFont val="Arial Narrow"/>
        <family val="2"/>
      </rPr>
      <t xml:space="preserve"> avant de construire un équation de recherche pour chaque BDD.  </t>
    </r>
  </si>
  <si>
    <r>
      <rPr>
        <b/>
        <sz val="10"/>
        <color rgb="FF067F37"/>
        <rFont val="Arial Narrow"/>
        <family val="2"/>
      </rPr>
      <t>Identification des plantes les plus étudiées</t>
    </r>
    <r>
      <rPr>
        <sz val="10"/>
        <color theme="1"/>
        <rFont val="Arial Narrow"/>
        <family val="2"/>
      </rPr>
      <t xml:space="preserve">
Lorsque la recherche génère une liste importante de références, l'utilisation d'un logiciel d'analyse textuelle adapté au traitement des publications scientifiques, ou à défaut, des fonctions avancées d'un tableur, permet d'extraire les noms des plantes (communs anglais/autre et botaniques) qui reviennent le plus souvent. 
Exemples de logiciels : VosViewer, IRaMuTeQ, </t>
    </r>
    <r>
      <rPr>
        <i/>
        <sz val="10"/>
        <color theme="1"/>
        <rFont val="Arial Narrow"/>
        <family val="2"/>
      </rPr>
      <t>R</t>
    </r>
    <r>
      <rPr>
        <sz val="10"/>
        <color theme="1"/>
        <rFont val="Arial Narrow"/>
        <family val="2"/>
      </rPr>
      <t xml:space="preserve">, etc. 
</t>
    </r>
    <r>
      <rPr>
        <b/>
        <sz val="10"/>
        <color rgb="FF067F37"/>
        <rFont val="Arial Narrow"/>
        <family val="2"/>
      </rPr>
      <t xml:space="preserve">Etat des connaissances pharmacologiques sur les plantes identifiées
</t>
    </r>
    <r>
      <rPr>
        <sz val="10"/>
        <color theme="1"/>
        <rFont val="Arial Narrow"/>
        <family val="2"/>
      </rPr>
      <t xml:space="preserve">Les plantes identifiées à l'étape précédente peuvent faire l'objet de recherches dans un ouvrage de synthèse sur l'activité pharmacologique des plantes afin de savoir si elles ont déjà été étudiées et, si c’est le cas, en vérifier leurs effets. Par exemple, </t>
    </r>
    <r>
      <rPr>
        <i/>
        <sz val="10"/>
        <color theme="1"/>
        <rFont val="Arial Narrow"/>
        <family val="2"/>
      </rPr>
      <t>Pharmacognosie, phytochimie, plantes médicinales</t>
    </r>
    <r>
      <rPr>
        <sz val="10"/>
        <color theme="1"/>
        <rFont val="Arial Narrow"/>
        <family val="2"/>
      </rPr>
      <t xml:space="preserve"> est un ouvrage de synthèse qui fait référence sur l'activité pharmacologique des plantes (Bruneton J., Pharmacognosie, phytochimie, plantes médicinales Paris: Tec &amp; Doc, Lavoisier, 2016 ). 
L’ensemble de ces étapes permet de rechercher et affiner les articles à évaluer selon les indicateurs de la grille CheckMex.  </t>
    </r>
  </si>
  <si>
    <r>
      <rPr>
        <b/>
        <sz val="10"/>
        <color rgb="FF067F37"/>
        <rFont val="Arial Narrow"/>
        <family val="2"/>
      </rPr>
      <t>Quelques bases de données bibliographiques</t>
    </r>
    <r>
      <rPr>
        <i/>
        <sz val="10"/>
        <color theme="1"/>
        <rFont val="Arial Narrow"/>
        <family val="2"/>
      </rPr>
      <t xml:space="preserve">
</t>
    </r>
    <r>
      <rPr>
        <b/>
        <i/>
        <sz val="10"/>
        <color rgb="FF067F37"/>
        <rFont val="Arial Narrow"/>
        <family val="2"/>
      </rPr>
      <t xml:space="preserve">Horticultural scientific database (Ovid) </t>
    </r>
    <r>
      <rPr>
        <i/>
        <sz val="10"/>
        <color theme="1"/>
        <rFont val="Arial Narrow"/>
        <family val="2"/>
      </rPr>
      <t xml:space="preserve">est spécialisée en horticulture au sens anglophone, incluant donc les plantes aromatiques et médicinales, mais les sources en phytochimie y sont peu présentes. 
</t>
    </r>
    <r>
      <rPr>
        <b/>
        <i/>
        <sz val="10"/>
        <color rgb="FF067F37"/>
        <rFont val="Arial Narrow"/>
        <family val="2"/>
      </rPr>
      <t>Web of Science® (WOS)</t>
    </r>
    <r>
      <rPr>
        <i/>
        <sz val="10"/>
        <color theme="1"/>
        <rFont val="Arial Narrow"/>
        <family val="2"/>
      </rPr>
      <t xml:space="preserve"> e) est l'une des références en sciences de la vie et de la santé ; elle regroupe également le plus gros volume d'archives et permet aussi une recherche par molécules. Il s'agit donc d'un choix incontournable, notamment si la recherche doit remonter loin dans le passé.  
</t>
    </r>
    <r>
      <rPr>
        <b/>
        <i/>
        <sz val="10"/>
        <color rgb="FF067F37"/>
        <rFont val="Arial Narrow"/>
        <family val="2"/>
      </rPr>
      <t xml:space="preserve">CabDirect® </t>
    </r>
    <r>
      <rPr>
        <i/>
        <sz val="10"/>
        <color theme="1"/>
        <rFont val="Arial Narrow"/>
        <family val="2"/>
      </rPr>
      <t xml:space="preserve">est spécialisée en en sciences de la vie, agroalimentaire, zootechnie, santé animale. Cette base offre en outre la possibilité de faire des recherches dans le sous-domaine herbal products, ce qui offre l'avantage de cibler les publications qui portent sur les plantes et extraits de plantes, et donc de diminuer le bruit. Elle utilise un vocabulaire contrôlé (thésaurus), ce qui permet d'augmenter la pertinence. 
</t>
    </r>
    <r>
      <rPr>
        <b/>
        <i/>
        <sz val="10"/>
        <color rgb="FF067F37"/>
        <rFont val="Arial Narrow"/>
        <family val="2"/>
      </rPr>
      <t>SciFinder® (Chemical abstracts service)</t>
    </r>
    <r>
      <rPr>
        <i/>
        <sz val="10"/>
        <color theme="1"/>
        <rFont val="Arial Narrow"/>
        <family val="2"/>
      </rPr>
      <t xml:space="preserve"> est une base de chimie ; elle a un intérêt au regard des extraits commerciaux et pour la recherche par molécules.  
</t>
    </r>
    <r>
      <rPr>
        <b/>
        <i/>
        <sz val="10"/>
        <color rgb="FF067F37"/>
        <rFont val="Arial Narrow"/>
        <family val="2"/>
      </rPr>
      <t xml:space="preserve">Scopus® </t>
    </r>
    <r>
      <rPr>
        <i/>
        <sz val="10"/>
        <color theme="1"/>
        <rFont val="Arial Narrow"/>
        <family val="2"/>
      </rPr>
      <t xml:space="preserve">est encore aujourd'hui plutôt orienté vers les sciences humaine et sociales, les revues en sciences de la vie y sont moins bien indexées que dans d'autres bases.  
</t>
    </r>
    <r>
      <rPr>
        <b/>
        <i/>
        <sz val="10"/>
        <color rgb="FF067F37"/>
        <rFont val="Arial Narrow"/>
        <family val="2"/>
      </rPr>
      <t xml:space="preserve">Ebsco® </t>
    </r>
    <r>
      <rPr>
        <i/>
        <sz val="10"/>
        <color theme="1"/>
        <rFont val="Arial Narrow"/>
        <family val="2"/>
      </rPr>
      <t xml:space="preserve">indexe un large panel de revue dans la plupart des domaines, ce qui est un grand atout, mais son mode de recherche génère beaucoup de bruit.  
</t>
    </r>
    <r>
      <rPr>
        <b/>
        <i/>
        <sz val="10"/>
        <color rgb="FF067F37"/>
        <rFont val="Arial Narrow"/>
        <family val="2"/>
      </rPr>
      <t>PubMed®</t>
    </r>
    <r>
      <rPr>
        <i/>
        <sz val="10"/>
        <color theme="1"/>
        <rFont val="Arial Narrow"/>
        <family val="2"/>
      </rPr>
      <t xml:space="preserve"> répertorie les publications en sciences de la vie et médecine. </t>
    </r>
  </si>
  <si>
    <r>
      <rPr>
        <b/>
        <sz val="10"/>
        <color theme="1"/>
        <rFont val="Arial Narrow"/>
        <family val="2"/>
      </rPr>
      <t>Qu'est-ce qu'une base de données bibliographique (BDD) ?</t>
    </r>
    <r>
      <rPr>
        <sz val="10"/>
        <color theme="1"/>
        <rFont val="Arial Narrow"/>
        <family val="2"/>
      </rPr>
      <t xml:space="preserve">
- c'est un recueil de publications scientifiques (articles de revues et ouvrages scientifiques, posters, actes de colloques, thèses...) 
- qui donne accès à des références : l'accès au document en lui-même est souvent payant
- chaque référence est répertoriée et indexée de manière spécifique --&gt; permet d</t>
    </r>
    <r>
      <rPr>
        <sz val="10"/>
        <color rgb="FF067F37"/>
        <rFont val="Arial Narrow"/>
        <family val="2"/>
      </rPr>
      <t>'augmenter la pertinence et de diminuer le bruit</t>
    </r>
    <r>
      <rPr>
        <sz val="10"/>
        <color theme="1"/>
        <rFont val="Arial Narrow"/>
        <family val="2"/>
      </rPr>
      <t xml:space="preserve">
- une BDD est dotée d'</t>
    </r>
    <r>
      <rPr>
        <sz val="10"/>
        <color rgb="FF067F37"/>
        <rFont val="Arial Narrow"/>
        <family val="2"/>
      </rPr>
      <t>un moteur de recherche avancé</t>
    </r>
    <r>
      <rPr>
        <sz val="10"/>
        <color theme="1"/>
        <rFont val="Arial Narrow"/>
        <family val="2"/>
      </rPr>
      <t xml:space="preserve"> qui permet d'interroger et de filtrer les résultats de manière précise. 
Si l'on fait une même recherche portant sur une même amplitude de temps, on retrouve toujours les mêmes résultats, ce qui rend </t>
    </r>
    <r>
      <rPr>
        <b/>
        <sz val="10"/>
        <color rgb="FF067F37"/>
        <rFont val="Arial Narrow"/>
        <family val="2"/>
      </rPr>
      <t>réplicable</t>
    </r>
    <r>
      <rPr>
        <sz val="10"/>
        <color theme="1"/>
        <rFont val="Arial Narrow"/>
        <family val="2"/>
      </rPr>
      <t>, donc scientifiquement valide, la recherche en base de données bibliographique. 
II convient de sélectionner</t>
    </r>
    <r>
      <rPr>
        <b/>
        <sz val="10"/>
        <color rgb="FF067F37"/>
        <rFont val="Arial Narrow"/>
        <family val="2"/>
      </rPr>
      <t xml:space="preserve"> une ou des bases de données qui indexent largement les revues traitant le sous-domaine étudié (ici, la zootechnie) ET les revues traitant de phytochimie</t>
    </r>
    <r>
      <rPr>
        <sz val="10"/>
        <color theme="1"/>
        <rFont val="Arial Narrow"/>
        <family val="2"/>
      </rPr>
      <t xml:space="preserve">. Des bases comme le Web of Science® (WOS), CabDirect® ou Ebsco® ont une polyvalence intéressante. Alternativement, on peut faire la recherche dans plusieurs bases spécialisées complémentaires et compiler les résultats. 
</t>
    </r>
    <r>
      <rPr>
        <i/>
        <sz val="10"/>
        <color theme="1"/>
        <rFont val="Arial Narrow"/>
        <family val="2"/>
      </rPr>
      <t xml:space="preserve">                                                         Voir ZOOM (encadré) ci dessous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</si>
</sst>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quot;_-;\-* #,##0.00\ &quot;€&quot;_-;_-* &quot;-&quot;??\ &quot;€&quot;_-;_-@_-"/>
    <numFmt numFmtId="164" formatCode="_-* #,##0.00\ [$€-1]_-;\-* #,##0.00\ [$€-1]_-;_-* &quot;-&quot;??\ [$€-1]_-"/>
    <numFmt numFmtId="165" formatCode="_-* #,##0.00\ _F_-;\-* #,##0.00\ _F_-;_-* &quot;-&quot;??\ _F_-;_-@_-"/>
  </numFmts>
  <fonts count="103" x14ac:knownFonts="1">
    <font>
      <sz val="11"/>
      <color theme="1"/>
      <name val="Calibri"/>
      <family val="2"/>
      <scheme val="minor"/>
    </font>
    <font>
      <sz val="10"/>
      <name val="Arial"/>
      <family val="2"/>
    </font>
    <font>
      <sz val="12"/>
      <name val="Arial"/>
      <family val="2"/>
    </font>
    <font>
      <sz val="10"/>
      <name val="Verdana"/>
      <family val="2"/>
    </font>
    <font>
      <sz val="11"/>
      <color indexed="8"/>
      <name val="Calibri"/>
      <family val="2"/>
    </font>
    <font>
      <sz val="9"/>
      <color indexed="81"/>
      <name val="Tahoma"/>
      <family val="2"/>
    </font>
    <font>
      <b/>
      <sz val="11"/>
      <color theme="1"/>
      <name val="Arial Narrow"/>
      <family val="2"/>
    </font>
    <font>
      <sz val="11"/>
      <color theme="1"/>
      <name val="Arial Narrow"/>
      <family val="2"/>
    </font>
    <font>
      <sz val="11"/>
      <name val="Arial Narrow"/>
      <family val="2"/>
    </font>
    <font>
      <sz val="11"/>
      <color rgb="FFFF0000"/>
      <name val="Arial Narrow"/>
      <family val="2"/>
    </font>
    <font>
      <b/>
      <sz val="10"/>
      <color theme="1"/>
      <name val="Arial Narrow"/>
      <family val="2"/>
    </font>
    <font>
      <b/>
      <sz val="10"/>
      <name val="Arial Narrow"/>
      <family val="2"/>
    </font>
    <font>
      <sz val="10"/>
      <color theme="1"/>
      <name val="Arial Narrow"/>
      <family val="2"/>
    </font>
    <font>
      <b/>
      <sz val="12"/>
      <color theme="1"/>
      <name val="Arial Narrow"/>
      <family val="2"/>
    </font>
    <font>
      <sz val="12"/>
      <color theme="1"/>
      <name val="Arial Narrow"/>
      <family val="2"/>
    </font>
    <font>
      <i/>
      <sz val="10"/>
      <color theme="0" tint="-0.34998626667073579"/>
      <name val="Arial Narrow"/>
      <family val="2"/>
    </font>
    <font>
      <b/>
      <i/>
      <sz val="10"/>
      <color theme="0" tint="-0.34998626667073579"/>
      <name val="Arial Narrow"/>
      <family val="2"/>
    </font>
    <font>
      <b/>
      <sz val="18"/>
      <color theme="1"/>
      <name val="Arial Narrow"/>
      <family val="2"/>
    </font>
    <font>
      <sz val="10"/>
      <color theme="1"/>
      <name val="Arial"/>
      <family val="2"/>
    </font>
    <font>
      <b/>
      <sz val="10"/>
      <color theme="1"/>
      <name val="Arial"/>
      <family val="2"/>
    </font>
    <font>
      <sz val="11"/>
      <color theme="1"/>
      <name val="Arial"/>
      <family val="2"/>
    </font>
    <font>
      <b/>
      <sz val="10"/>
      <color theme="0"/>
      <name val="Arial Narrow"/>
      <family val="2"/>
    </font>
    <font>
      <sz val="10"/>
      <name val="Arial Narrow"/>
      <family val="2"/>
    </font>
    <font>
      <i/>
      <sz val="11"/>
      <color theme="1"/>
      <name val="Arial Narrow"/>
      <family val="2"/>
    </font>
    <font>
      <sz val="9"/>
      <color theme="1"/>
      <name val="Arial"/>
      <family val="2"/>
    </font>
    <font>
      <sz val="11"/>
      <color rgb="FFFF0000"/>
      <name val="Arial"/>
      <family val="2"/>
    </font>
    <font>
      <i/>
      <sz val="10"/>
      <color theme="1"/>
      <name val="Arial Narrow"/>
      <family val="2"/>
    </font>
    <font>
      <i/>
      <sz val="11"/>
      <color theme="0" tint="-0.34998626667073579"/>
      <name val="Arial Narrow"/>
      <family val="2"/>
    </font>
    <font>
      <sz val="10"/>
      <color rgb="FF067F37"/>
      <name val="Arial Narrow"/>
      <family val="2"/>
    </font>
    <font>
      <sz val="10"/>
      <color rgb="FFE3630C"/>
      <name val="Arial Narrow"/>
      <family val="2"/>
    </font>
    <font>
      <b/>
      <sz val="12"/>
      <color theme="0"/>
      <name val="Arial Narrow"/>
      <family val="2"/>
    </font>
    <font>
      <b/>
      <sz val="11"/>
      <color theme="0"/>
      <name val="Arial Narrow"/>
      <family val="2"/>
    </font>
    <font>
      <b/>
      <sz val="10"/>
      <color rgb="FF444444"/>
      <name val="Arial Narrow"/>
      <family val="2"/>
    </font>
    <font>
      <sz val="10"/>
      <color rgb="FFFF0000"/>
      <name val="Arial Narrow"/>
      <family val="2"/>
    </font>
    <font>
      <b/>
      <sz val="12"/>
      <color rgb="FF7030A0"/>
      <name val="Arial Narrow"/>
      <family val="2"/>
    </font>
    <font>
      <i/>
      <sz val="12"/>
      <color theme="0" tint="-0.249977111117893"/>
      <name val="Arial Narrow"/>
      <family val="2"/>
    </font>
    <font>
      <u/>
      <sz val="11"/>
      <color theme="10"/>
      <name val="Calibri"/>
      <family val="2"/>
      <scheme val="minor"/>
    </font>
    <font>
      <sz val="10"/>
      <color rgb="FF000000"/>
      <name val="Arial"/>
      <family val="2"/>
    </font>
    <font>
      <b/>
      <sz val="14"/>
      <color rgb="FFE3630C"/>
      <name val="Arial"/>
      <family val="2"/>
    </font>
    <font>
      <sz val="11"/>
      <color rgb="FF000000"/>
      <name val="Arial"/>
      <family val="2"/>
    </font>
    <font>
      <sz val="9"/>
      <color rgb="FFFF0000"/>
      <name val="Arial"/>
      <family val="2"/>
    </font>
    <font>
      <sz val="8"/>
      <color theme="1"/>
      <name val="Arial"/>
      <family val="2"/>
    </font>
    <font>
      <i/>
      <sz val="10"/>
      <color theme="1"/>
      <name val="Arial"/>
      <family val="2"/>
    </font>
    <font>
      <b/>
      <sz val="12"/>
      <color theme="0"/>
      <name val="Arial Rounded MT Bold"/>
      <family val="2"/>
    </font>
    <font>
      <b/>
      <sz val="10"/>
      <color theme="0"/>
      <name val="Arial"/>
      <family val="2"/>
    </font>
    <font>
      <sz val="10"/>
      <color theme="2" tint="-0.749992370372631"/>
      <name val="Arial"/>
      <family val="2"/>
    </font>
    <font>
      <i/>
      <sz val="9"/>
      <color theme="2" tint="-0.749992370372631"/>
      <name val="Arial"/>
      <family val="2"/>
    </font>
    <font>
      <i/>
      <sz val="12"/>
      <color theme="1" tint="0.34998626667073579"/>
      <name val="Calibri"/>
      <family val="2"/>
      <scheme val="minor"/>
    </font>
    <font>
      <i/>
      <sz val="11"/>
      <color theme="0" tint="-0.499984740745262"/>
      <name val="Arial Narrow"/>
      <family val="2"/>
    </font>
    <font>
      <b/>
      <sz val="14"/>
      <color theme="0"/>
      <name val="Arial Narrow"/>
      <family val="2"/>
    </font>
    <font>
      <b/>
      <sz val="11"/>
      <color theme="0"/>
      <name val="Arial Rounded MT Bold"/>
      <family val="2"/>
    </font>
    <font>
      <b/>
      <i/>
      <sz val="10"/>
      <color theme="0"/>
      <name val="Arial Narrow"/>
      <family val="2"/>
    </font>
    <font>
      <b/>
      <sz val="11"/>
      <color theme="5" tint="-0.249977111117893"/>
      <name val="Arial Narrow"/>
      <family val="2"/>
    </font>
    <font>
      <u/>
      <sz val="11"/>
      <color theme="1"/>
      <name val="Arial Narrow"/>
      <family val="2"/>
    </font>
    <font>
      <b/>
      <sz val="11"/>
      <color rgb="FF067F37"/>
      <name val="Arial Narrow"/>
      <family val="2"/>
    </font>
    <font>
      <sz val="11"/>
      <color theme="8"/>
      <name val="Arial Narrow"/>
      <family val="2"/>
    </font>
    <font>
      <sz val="11"/>
      <color theme="0"/>
      <name val="Arial Rounded MT Bold"/>
      <family val="2"/>
    </font>
    <font>
      <b/>
      <sz val="22"/>
      <color theme="0"/>
      <name val="Arial Rounded MT Bold"/>
      <family val="2"/>
    </font>
    <font>
      <b/>
      <sz val="18"/>
      <color rgb="FF067F37"/>
      <name val="Arial Rounded MT Bold"/>
      <family val="2"/>
    </font>
    <font>
      <b/>
      <sz val="18"/>
      <color rgb="FFC2540A"/>
      <name val="Arial Rounded MT Bold"/>
      <family val="2"/>
    </font>
    <font>
      <b/>
      <sz val="14"/>
      <color theme="1" tint="0.249977111117893"/>
      <name val="Arial Narrow"/>
      <family val="2"/>
    </font>
    <font>
      <b/>
      <i/>
      <sz val="11"/>
      <color theme="1" tint="0.249977111117893"/>
      <name val="Arial Narrow"/>
      <family val="2"/>
    </font>
    <font>
      <b/>
      <i/>
      <sz val="9"/>
      <name val="Arial"/>
      <family val="2"/>
    </font>
    <font>
      <sz val="10"/>
      <color rgb="FFC2540A"/>
      <name val="Arial"/>
      <family val="2"/>
    </font>
    <font>
      <i/>
      <sz val="9"/>
      <name val="Arial Narrow"/>
      <family val="2"/>
    </font>
    <font>
      <b/>
      <i/>
      <sz val="12"/>
      <color theme="1" tint="0.249977111117893"/>
      <name val="Arial Narrow"/>
      <family val="2"/>
    </font>
    <font>
      <b/>
      <sz val="14"/>
      <color rgb="FFE3630C"/>
      <name val="Arial Narrow"/>
      <family val="2"/>
    </font>
    <font>
      <b/>
      <sz val="14"/>
      <color rgb="FF00B050"/>
      <name val="Arial Narrow"/>
      <family val="2"/>
    </font>
    <font>
      <b/>
      <sz val="14"/>
      <color rgb="FF0070C0"/>
      <name val="Arial Narrow"/>
      <family val="2"/>
    </font>
    <font>
      <b/>
      <u/>
      <sz val="14"/>
      <color theme="1" tint="0.249977111117893"/>
      <name val="Arial Narrow"/>
      <family val="2"/>
    </font>
    <font>
      <b/>
      <sz val="20"/>
      <color theme="0"/>
      <name val="Arial Rounded MT Bold"/>
      <family val="2"/>
    </font>
    <font>
      <sz val="14"/>
      <color rgb="FFE3630C"/>
      <name val="Arial Rounded MT Bold"/>
      <family val="2"/>
    </font>
    <font>
      <b/>
      <sz val="11"/>
      <color rgb="FFE3630C"/>
      <name val="Arial Rounded MT Bold"/>
      <family val="2"/>
    </font>
    <font>
      <b/>
      <sz val="12"/>
      <color theme="9" tint="-0.499984740745262"/>
      <name val="Arial Narrow"/>
      <family val="2"/>
    </font>
    <font>
      <b/>
      <sz val="12"/>
      <color theme="9" tint="-0.249977111117893"/>
      <name val="Arial Narrow"/>
      <family val="2"/>
    </font>
    <font>
      <b/>
      <sz val="12"/>
      <color rgb="FFE3630C"/>
      <name val="Arial Narrow"/>
      <family val="2"/>
    </font>
    <font>
      <b/>
      <i/>
      <sz val="10"/>
      <color theme="1"/>
      <name val="Arial"/>
      <family val="2"/>
    </font>
    <font>
      <b/>
      <sz val="14"/>
      <color rgb="FFF3B200"/>
      <name val="Arial Narrow"/>
      <family val="2"/>
    </font>
    <font>
      <b/>
      <sz val="12"/>
      <color rgb="FF339966"/>
      <name val="Arial Narrow"/>
      <family val="2"/>
    </font>
    <font>
      <b/>
      <u/>
      <sz val="12"/>
      <color rgb="FFC2540A"/>
      <name val="Arial Narrow"/>
      <family val="2"/>
    </font>
    <font>
      <b/>
      <sz val="12"/>
      <color rgb="FFC2540A"/>
      <name val="Arial Narrow"/>
      <family val="2"/>
    </font>
    <font>
      <b/>
      <sz val="12"/>
      <color theme="4" tint="-0.249977111117893"/>
      <name val="Arial Narrow"/>
      <family val="2"/>
    </font>
    <font>
      <b/>
      <u/>
      <sz val="12"/>
      <color theme="1"/>
      <name val="Arial Narrow"/>
      <family val="2"/>
    </font>
    <font>
      <b/>
      <sz val="11"/>
      <color rgb="FF88B620"/>
      <name val="Arial Narrow"/>
      <family val="2"/>
    </font>
    <font>
      <b/>
      <sz val="11"/>
      <color rgb="FFE3630C"/>
      <name val="Arial Narrow"/>
      <family val="2"/>
    </font>
    <font>
      <sz val="11"/>
      <color rgb="FFD4D700"/>
      <name val="Arial Narrow"/>
      <family val="2"/>
    </font>
    <font>
      <b/>
      <i/>
      <sz val="10"/>
      <name val="Arial"/>
      <family val="2"/>
    </font>
    <font>
      <b/>
      <i/>
      <sz val="9"/>
      <color rgb="FFFF9933"/>
      <name val="Arial"/>
      <family val="2"/>
    </font>
    <font>
      <i/>
      <sz val="10"/>
      <color rgb="FFFF9933"/>
      <name val="Arial Narrow"/>
      <family val="2"/>
    </font>
    <font>
      <sz val="11"/>
      <color rgb="FFFF9933"/>
      <name val="Arial Narrow"/>
      <family val="2"/>
    </font>
    <font>
      <b/>
      <i/>
      <sz val="14"/>
      <color theme="1"/>
      <name val="Arial Narrow"/>
      <family val="2"/>
    </font>
    <font>
      <b/>
      <sz val="14"/>
      <color rgb="FF067F37"/>
      <name val="Arial Narrow"/>
      <family val="2"/>
    </font>
    <font>
      <b/>
      <u/>
      <sz val="12"/>
      <color rgb="FF067F37"/>
      <name val="Arial Narrow"/>
      <family val="2"/>
    </font>
    <font>
      <sz val="11"/>
      <color rgb="FFB1C803"/>
      <name val="Arial Narrow"/>
      <family val="2"/>
    </font>
    <font>
      <b/>
      <u/>
      <sz val="12"/>
      <color rgb="FFB1C803"/>
      <name val="Arial Narrow"/>
      <family val="2"/>
    </font>
    <font>
      <b/>
      <sz val="11"/>
      <color rgb="FF00B050"/>
      <name val="Arial Narrow"/>
      <family val="2"/>
    </font>
    <font>
      <b/>
      <sz val="10"/>
      <color theme="1" tint="0.499984740745262"/>
      <name val="Arial Narrow"/>
      <family val="2"/>
    </font>
    <font>
      <b/>
      <sz val="12"/>
      <color theme="1" tint="0.499984740745262"/>
      <name val="Arial Narrow"/>
      <family val="2"/>
    </font>
    <font>
      <b/>
      <sz val="10"/>
      <color rgb="FF067F37"/>
      <name val="Arial Narrow"/>
      <family val="2"/>
    </font>
    <font>
      <sz val="11"/>
      <color rgb="FFE3630C"/>
      <name val="Arial Rounded MT Bold"/>
      <family val="2"/>
    </font>
    <font>
      <sz val="11"/>
      <name val="Arial Rounded MT Bold"/>
      <family val="2"/>
    </font>
    <font>
      <b/>
      <i/>
      <sz val="10"/>
      <color theme="1"/>
      <name val="Arial Narrow"/>
      <family val="2"/>
    </font>
    <font>
      <b/>
      <i/>
      <sz val="10"/>
      <color rgb="FF067F37"/>
      <name val="Arial Narrow"/>
      <family val="2"/>
    </font>
  </fonts>
  <fills count="1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3B200"/>
        <bgColor indexed="64"/>
      </patternFill>
    </fill>
    <fill>
      <patternFill patternType="solid">
        <fgColor rgb="FF067F37"/>
        <bgColor indexed="64"/>
      </patternFill>
    </fill>
    <fill>
      <patternFill patternType="solid">
        <fgColor rgb="FFB1C803"/>
        <bgColor indexed="64"/>
      </patternFill>
    </fill>
    <fill>
      <patternFill patternType="solid">
        <fgColor rgb="FFE3630C"/>
        <bgColor indexed="64"/>
      </patternFill>
    </fill>
    <fill>
      <patternFill patternType="solid">
        <fgColor rgb="FFC2540A"/>
        <bgColor indexed="64"/>
      </patternFill>
    </fill>
    <fill>
      <patternFill patternType="solid">
        <fgColor rgb="FF444444"/>
        <bgColor indexed="64"/>
      </patternFill>
    </fill>
    <fill>
      <patternFill patternType="solid">
        <fgColor theme="9"/>
        <bgColor indexed="64"/>
      </patternFill>
    </fill>
    <fill>
      <patternFill patternType="solid">
        <fgColor rgb="FFD4D700"/>
        <bgColor indexed="64"/>
      </patternFill>
    </fill>
    <fill>
      <patternFill patternType="solid">
        <fgColor rgb="FF88B620"/>
        <bgColor indexed="64"/>
      </patternFill>
    </fill>
    <fill>
      <patternFill patternType="solid">
        <fgColor rgb="FFFF9933"/>
        <bgColor indexed="64"/>
      </patternFill>
    </fill>
    <fill>
      <patternFill patternType="solid">
        <fgColor rgb="FFFFD279"/>
        <bgColor indexed="64"/>
      </patternFill>
    </fill>
    <fill>
      <patternFill patternType="solid">
        <fgColor rgb="FFFFC82D"/>
        <bgColor indexed="64"/>
      </patternFill>
    </fill>
    <fill>
      <patternFill patternType="solid">
        <fgColor theme="0" tint="-4.9989318521683403E-2"/>
        <bgColor indexed="64"/>
      </patternFill>
    </fill>
  </fills>
  <borders count="48">
    <border>
      <left/>
      <right/>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rgb="FF444444"/>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ck">
        <color rgb="FF339966"/>
      </right>
      <top/>
      <bottom/>
      <diagonal/>
    </border>
    <border>
      <left style="thin">
        <color indexed="64"/>
      </left>
      <right/>
      <top/>
      <bottom/>
      <diagonal/>
    </border>
    <border>
      <left/>
      <right style="medium">
        <color theme="0"/>
      </right>
      <top/>
      <bottom style="thin">
        <color indexed="64"/>
      </bottom>
      <diagonal/>
    </border>
    <border>
      <left style="medium">
        <color rgb="FF444444"/>
      </left>
      <right style="medium">
        <color rgb="FF444444"/>
      </right>
      <top style="medium">
        <color rgb="FF444444"/>
      </top>
      <bottom style="thin">
        <color indexed="64"/>
      </bottom>
      <diagonal/>
    </border>
    <border>
      <left style="medium">
        <color rgb="FF444444"/>
      </left>
      <right style="medium">
        <color rgb="FF444444"/>
      </right>
      <top style="thin">
        <color indexed="64"/>
      </top>
      <bottom style="dotted">
        <color rgb="FF444444"/>
      </bottom>
      <diagonal/>
    </border>
    <border>
      <left style="medium">
        <color rgb="FF444444"/>
      </left>
      <right style="medium">
        <color rgb="FF444444"/>
      </right>
      <top style="dotted">
        <color rgb="FF444444"/>
      </top>
      <bottom style="dotted">
        <color rgb="FF444444"/>
      </bottom>
      <diagonal/>
    </border>
    <border>
      <left style="medium">
        <color rgb="FF444444"/>
      </left>
      <right style="medium">
        <color rgb="FF444444"/>
      </right>
      <top style="dotted">
        <color rgb="FF444444"/>
      </top>
      <bottom style="medium">
        <color rgb="FF444444"/>
      </bottom>
      <diagonal/>
    </border>
    <border>
      <left style="thin">
        <color indexed="64"/>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right/>
      <top style="medium">
        <color indexed="64"/>
      </top>
      <bottom/>
      <diagonal/>
    </border>
    <border>
      <left/>
      <right style="medium">
        <color theme="0"/>
      </right>
      <top style="medium">
        <color indexed="64"/>
      </top>
      <bottom/>
      <diagonal/>
    </border>
    <border>
      <left style="medium">
        <color theme="0"/>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right/>
      <top style="thin">
        <color indexed="64"/>
      </top>
      <bottom style="hair">
        <color rgb="FF444444"/>
      </bottom>
      <diagonal/>
    </border>
    <border>
      <left/>
      <right style="thin">
        <color indexed="64"/>
      </right>
      <top style="thin">
        <color indexed="64"/>
      </top>
      <bottom style="hair">
        <color rgb="FF444444"/>
      </bottom>
      <diagonal/>
    </border>
    <border>
      <left/>
      <right/>
      <top style="hair">
        <color rgb="FF444444"/>
      </top>
      <bottom style="thin">
        <color indexed="64"/>
      </bottom>
      <diagonal/>
    </border>
    <border>
      <left/>
      <right style="thin">
        <color indexed="64"/>
      </right>
      <top style="hair">
        <color rgb="FF444444"/>
      </top>
      <bottom style="thin">
        <color indexed="64"/>
      </bottom>
      <diagonal/>
    </border>
    <border>
      <left/>
      <right/>
      <top style="hair">
        <color rgb="FF444444"/>
      </top>
      <bottom style="hair">
        <color rgb="FF444444"/>
      </bottom>
      <diagonal/>
    </border>
    <border>
      <left/>
      <right style="thin">
        <color indexed="64"/>
      </right>
      <top style="hair">
        <color rgb="FF444444"/>
      </top>
      <bottom style="hair">
        <color rgb="FF444444"/>
      </bottom>
      <diagonal/>
    </border>
  </borders>
  <cellStyleXfs count="17">
    <xf numFmtId="0" fontId="0" fillId="0" borderId="0"/>
    <xf numFmtId="164" fontId="1"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4" fillId="0" borderId="0"/>
    <xf numFmtId="0" fontId="4" fillId="0" borderId="0"/>
    <xf numFmtId="0" fontId="3" fillId="0" borderId="0"/>
    <xf numFmtId="0" fontId="1" fillId="0" borderId="0"/>
    <xf numFmtId="0" fontId="1" fillId="0" borderId="0"/>
    <xf numFmtId="0" fontId="1" fillId="0" borderId="0"/>
    <xf numFmtId="0" fontId="1" fillId="0" borderId="0"/>
    <xf numFmtId="9" fontId="3" fillId="0" borderId="0" applyFont="0" applyFill="0" applyBorder="0" applyAlignment="0" applyProtection="0"/>
    <xf numFmtId="44" fontId="1" fillId="0" borderId="0" applyFont="0" applyFill="0" applyBorder="0" applyAlignment="0" applyProtection="0"/>
    <xf numFmtId="0" fontId="36" fillId="0" borderId="0" applyNumberFormat="0" applyFill="0" applyBorder="0" applyAlignment="0" applyProtection="0"/>
  </cellStyleXfs>
  <cellXfs count="359">
    <xf numFmtId="0" fontId="0" fillId="0" borderId="0" xfId="0"/>
    <xf numFmtId="0" fontId="0" fillId="0" borderId="0" xfId="0"/>
    <xf numFmtId="0" fontId="7" fillId="0" borderId="0" xfId="0" applyFont="1"/>
    <xf numFmtId="0" fontId="7" fillId="0" borderId="0" xfId="0" applyFont="1" applyFill="1" applyBorder="1" applyAlignment="1">
      <alignment vertical="center" wrapText="1"/>
    </xf>
    <xf numFmtId="0" fontId="7" fillId="0" borderId="0" xfId="0" applyFont="1" applyBorder="1"/>
    <xf numFmtId="0" fontId="7" fillId="0" borderId="0" xfId="0" applyFont="1" applyAlignment="1">
      <alignment horizontal="center" vertical="center"/>
    </xf>
    <xf numFmtId="0" fontId="18" fillId="0" borderId="0" xfId="0" applyFont="1"/>
    <xf numFmtId="0" fontId="20" fillId="0" borderId="0" xfId="0" applyFont="1"/>
    <xf numFmtId="0" fontId="0" fillId="0" borderId="0" xfId="0" pivotButton="1"/>
    <xf numFmtId="0" fontId="0" fillId="0" borderId="0" xfId="0" applyAlignment="1">
      <alignment horizontal="left"/>
    </xf>
    <xf numFmtId="0" fontId="0" fillId="0" borderId="0" xfId="0" applyNumberFormat="1"/>
    <xf numFmtId="0" fontId="18" fillId="2" borderId="0" xfId="0" applyFont="1" applyFill="1"/>
    <xf numFmtId="0" fontId="19" fillId="2" borderId="14" xfId="0" applyFont="1" applyFill="1" applyBorder="1" applyAlignment="1">
      <alignment horizontal="center" vertical="center"/>
    </xf>
    <xf numFmtId="0" fontId="18" fillId="2" borderId="3" xfId="0" applyFont="1" applyFill="1" applyBorder="1" applyAlignment="1">
      <alignment horizontal="center" vertical="center"/>
    </xf>
    <xf numFmtId="0" fontId="18" fillId="2" borderId="14" xfId="0" applyFont="1" applyFill="1" applyBorder="1" applyAlignment="1">
      <alignment horizontal="center" vertical="center"/>
    </xf>
    <xf numFmtId="0" fontId="18" fillId="2" borderId="12" xfId="0" applyFont="1" applyFill="1" applyBorder="1" applyAlignment="1">
      <alignment horizontal="center"/>
    </xf>
    <xf numFmtId="0" fontId="18" fillId="2" borderId="5" xfId="0" applyFont="1" applyFill="1" applyBorder="1" applyAlignment="1">
      <alignment horizontal="center" vertical="center"/>
    </xf>
    <xf numFmtId="0" fontId="18" fillId="2" borderId="13" xfId="0" applyFont="1" applyFill="1" applyBorder="1" applyAlignment="1">
      <alignment horizontal="center"/>
    </xf>
    <xf numFmtId="0" fontId="27" fillId="0" borderId="0" xfId="0" applyFont="1" applyAlignment="1">
      <alignment horizontal="center" vertical="center"/>
    </xf>
    <xf numFmtId="0" fontId="10" fillId="0" borderId="0" xfId="0" applyFont="1" applyBorder="1"/>
    <xf numFmtId="0" fontId="15" fillId="0" borderId="0" xfId="0" applyFont="1" applyBorder="1"/>
    <xf numFmtId="0" fontId="22" fillId="0" borderId="0" xfId="0" applyFont="1" applyBorder="1"/>
    <xf numFmtId="0" fontId="12" fillId="0" borderId="0" xfId="0" applyFont="1" applyBorder="1"/>
    <xf numFmtId="0" fontId="12" fillId="0" borderId="0" xfId="0" applyFont="1" applyBorder="1" applyAlignment="1">
      <alignment horizontal="center"/>
    </xf>
    <xf numFmtId="0" fontId="12" fillId="0" borderId="0" xfId="0" applyFont="1"/>
    <xf numFmtId="0" fontId="33" fillId="0" borderId="0" xfId="0" applyFont="1"/>
    <xf numFmtId="0" fontId="12" fillId="0" borderId="0" xfId="0" applyFont="1" applyFill="1" applyBorder="1"/>
    <xf numFmtId="0" fontId="12" fillId="0" borderId="0" xfId="0" applyFont="1" applyFill="1" applyBorder="1" applyAlignment="1">
      <alignment horizontal="center" vertical="center" wrapText="1"/>
    </xf>
    <xf numFmtId="0" fontId="39" fillId="0" borderId="0" xfId="0" applyFont="1" applyAlignment="1">
      <alignment horizontal="center" vertical="top" wrapText="1"/>
    </xf>
    <xf numFmtId="0" fontId="7" fillId="2" borderId="0" xfId="0" applyFont="1" applyFill="1" applyBorder="1" applyAlignment="1">
      <alignment horizontal="center" vertical="center"/>
    </xf>
    <xf numFmtId="0" fontId="31" fillId="9" borderId="0" xfId="0" applyFont="1" applyFill="1" applyAlignment="1">
      <alignment horizontal="center" vertical="center"/>
    </xf>
    <xf numFmtId="0" fontId="31" fillId="9" borderId="0" xfId="0" applyFont="1" applyFill="1" applyAlignment="1">
      <alignment horizontal="center" vertical="center" wrapText="1"/>
    </xf>
    <xf numFmtId="0" fontId="21" fillId="5" borderId="7" xfId="0" applyFont="1" applyFill="1" applyBorder="1" applyAlignment="1">
      <alignment horizontal="center" vertical="center" wrapText="1"/>
    </xf>
    <xf numFmtId="0" fontId="21" fillId="7" borderId="7" xfId="0" applyFont="1" applyFill="1" applyBorder="1" applyAlignment="1">
      <alignment horizontal="center" vertical="center" wrapText="1"/>
    </xf>
    <xf numFmtId="0" fontId="21" fillId="9" borderId="7" xfId="0" applyFont="1" applyFill="1" applyBorder="1" applyAlignment="1">
      <alignment horizontal="center" vertical="center"/>
    </xf>
    <xf numFmtId="0" fontId="35" fillId="0" borderId="0" xfId="0" applyFont="1" applyFill="1" applyBorder="1" applyAlignment="1">
      <alignment horizontal="left" vertical="center"/>
    </xf>
    <xf numFmtId="0" fontId="14" fillId="0" borderId="0" xfId="0" applyFont="1" applyBorder="1" applyAlignment="1">
      <alignment vertical="center"/>
    </xf>
    <xf numFmtId="0" fontId="21" fillId="0" borderId="0" xfId="0" applyFont="1" applyBorder="1"/>
    <xf numFmtId="0" fontId="32" fillId="0" borderId="7" xfId="0" applyFont="1" applyBorder="1" applyAlignment="1">
      <alignment horizontal="center" vertical="center" wrapText="1"/>
    </xf>
    <xf numFmtId="0" fontId="28" fillId="0" borderId="7" xfId="0" applyFont="1" applyFill="1" applyBorder="1" applyAlignment="1">
      <alignment horizontal="center" vertical="center" wrapText="1"/>
    </xf>
    <xf numFmtId="0" fontId="21" fillId="6" borderId="7" xfId="0" applyFont="1" applyFill="1" applyBorder="1" applyAlignment="1">
      <alignment horizontal="center" vertical="center" wrapText="1"/>
    </xf>
    <xf numFmtId="0" fontId="44" fillId="7" borderId="12" xfId="0" applyFont="1" applyFill="1" applyBorder="1" applyAlignment="1">
      <alignment horizontal="center" vertical="center"/>
    </xf>
    <xf numFmtId="0" fontId="44" fillId="7" borderId="13" xfId="0" applyFont="1" applyFill="1" applyBorder="1" applyAlignment="1">
      <alignment horizontal="center" vertical="center"/>
    </xf>
    <xf numFmtId="0" fontId="7" fillId="2" borderId="0" xfId="0" applyFont="1" applyFill="1" applyBorder="1"/>
    <xf numFmtId="0" fontId="7" fillId="2" borderId="0" xfId="0" applyFont="1" applyFill="1"/>
    <xf numFmtId="0" fontId="7" fillId="2" borderId="0" xfId="0" applyFont="1" applyFill="1" applyAlignment="1">
      <alignment vertical="center" wrapText="1"/>
    </xf>
    <xf numFmtId="0" fontId="7" fillId="2" borderId="0" xfId="0" applyFont="1" applyFill="1" applyBorder="1" applyAlignment="1">
      <alignment vertical="center" wrapText="1"/>
    </xf>
    <xf numFmtId="0" fontId="9" fillId="2" borderId="0" xfId="0" applyFont="1" applyFill="1" applyBorder="1" applyAlignment="1">
      <alignment horizontal="center" vertical="center"/>
    </xf>
    <xf numFmtId="0" fontId="8" fillId="2" borderId="0" xfId="0" applyFont="1" applyFill="1" applyBorder="1" applyAlignment="1">
      <alignment wrapText="1"/>
    </xf>
    <xf numFmtId="0" fontId="9" fillId="2" borderId="0" xfId="0" applyFont="1" applyFill="1"/>
    <xf numFmtId="0" fontId="7" fillId="2" borderId="0" xfId="0" applyFont="1" applyFill="1" applyAlignment="1">
      <alignment horizontal="center" vertical="center"/>
    </xf>
    <xf numFmtId="0" fontId="27" fillId="2" borderId="0" xfId="0" applyFont="1" applyFill="1" applyAlignment="1">
      <alignment horizontal="center" vertical="center"/>
    </xf>
    <xf numFmtId="0" fontId="27" fillId="2" borderId="0" xfId="0" applyFont="1" applyFill="1" applyAlignment="1">
      <alignment horizontal="left" vertical="center"/>
    </xf>
    <xf numFmtId="0" fontId="27" fillId="2" borderId="0" xfId="0" applyFont="1" applyFill="1" applyBorder="1" applyAlignment="1">
      <alignment horizontal="center" vertical="center"/>
    </xf>
    <xf numFmtId="0" fontId="31" fillId="2" borderId="0" xfId="0" applyFont="1" applyFill="1" applyBorder="1" applyAlignment="1">
      <alignment horizontal="center" vertical="center"/>
    </xf>
    <xf numFmtId="0" fontId="6" fillId="2" borderId="0" xfId="0" applyFont="1" applyFill="1" applyAlignment="1"/>
    <xf numFmtId="0" fontId="27" fillId="2" borderId="0" xfId="0" applyFont="1" applyFill="1" applyAlignment="1">
      <alignment horizontal="center"/>
    </xf>
    <xf numFmtId="0" fontId="27" fillId="2" borderId="0" xfId="0" applyFont="1" applyFill="1" applyBorder="1"/>
    <xf numFmtId="0" fontId="7" fillId="2" borderId="0" xfId="0" applyFont="1" applyFill="1" applyBorder="1" applyAlignment="1">
      <alignment horizontal="center"/>
    </xf>
    <xf numFmtId="0" fontId="29" fillId="0" borderId="7" xfId="0" applyFont="1" applyFill="1" applyBorder="1" applyAlignment="1">
      <alignment horizontal="center" vertical="center" wrapText="1"/>
    </xf>
    <xf numFmtId="0" fontId="21" fillId="4" borderId="7" xfId="0" applyFont="1" applyFill="1" applyBorder="1" applyAlignment="1">
      <alignment horizontal="center" vertical="center" wrapText="1"/>
    </xf>
    <xf numFmtId="0" fontId="7" fillId="2" borderId="0" xfId="0" applyFont="1" applyFill="1" applyAlignment="1">
      <alignment vertical="center"/>
    </xf>
    <xf numFmtId="0" fontId="7" fillId="0" borderId="0" xfId="0" applyFont="1" applyAlignment="1">
      <alignment vertical="center"/>
    </xf>
    <xf numFmtId="0" fontId="0" fillId="2" borderId="0" xfId="0" applyFill="1"/>
    <xf numFmtId="0" fontId="62" fillId="2" borderId="0" xfId="0" applyFont="1" applyFill="1"/>
    <xf numFmtId="0" fontId="30" fillId="7" borderId="6" xfId="0" applyFont="1" applyFill="1" applyBorder="1" applyAlignment="1">
      <alignment horizontal="center" vertical="center" wrapText="1"/>
    </xf>
    <xf numFmtId="0" fontId="12" fillId="2" borderId="0" xfId="0" applyFont="1" applyFill="1" applyBorder="1" applyAlignment="1">
      <alignment horizontal="center" vertical="center"/>
    </xf>
    <xf numFmtId="0" fontId="12" fillId="0" borderId="0" xfId="0" applyFont="1" applyFill="1" applyBorder="1" applyAlignment="1">
      <alignment horizontal="center"/>
    </xf>
    <xf numFmtId="0" fontId="12" fillId="0" borderId="8" xfId="0" applyFont="1" applyFill="1" applyBorder="1" applyAlignment="1">
      <alignment horizontal="center" vertical="center" wrapText="1"/>
    </xf>
    <xf numFmtId="0" fontId="12" fillId="0" borderId="8" xfId="0" applyFont="1" applyFill="1" applyBorder="1" applyAlignment="1">
      <alignment horizontal="center" vertical="center"/>
    </xf>
    <xf numFmtId="0" fontId="12" fillId="0" borderId="9" xfId="0" applyFont="1" applyFill="1" applyBorder="1" applyAlignment="1">
      <alignment horizontal="center" vertical="center" wrapText="1"/>
    </xf>
    <xf numFmtId="0" fontId="22" fillId="0" borderId="14" xfId="0" applyFont="1" applyFill="1" applyBorder="1" applyAlignment="1">
      <alignment horizontal="center" vertical="center" wrapText="1"/>
    </xf>
    <xf numFmtId="0" fontId="26" fillId="0" borderId="14" xfId="0" applyFont="1" applyFill="1" applyBorder="1" applyAlignment="1">
      <alignment horizontal="center" vertical="center"/>
    </xf>
    <xf numFmtId="0" fontId="10" fillId="0" borderId="0" xfId="0" applyFont="1" applyFill="1" applyBorder="1"/>
    <xf numFmtId="0" fontId="10" fillId="0" borderId="0" xfId="0" applyFont="1"/>
    <xf numFmtId="0" fontId="0" fillId="2" borderId="0" xfId="0" applyFill="1" applyAlignment="1">
      <alignment horizontal="left"/>
    </xf>
    <xf numFmtId="0" fontId="0" fillId="2" borderId="0" xfId="0" applyNumberFormat="1" applyFill="1"/>
    <xf numFmtId="0" fontId="14" fillId="2" borderId="0" xfId="0" applyFont="1" applyFill="1" applyAlignment="1">
      <alignment vertical="center"/>
    </xf>
    <xf numFmtId="0" fontId="7" fillId="2" borderId="0" xfId="0" applyFont="1" applyFill="1" applyAlignment="1">
      <alignment horizontal="center"/>
    </xf>
    <xf numFmtId="0" fontId="13" fillId="2" borderId="0" xfId="0" applyFont="1" applyFill="1" applyAlignment="1">
      <alignment vertical="center"/>
    </xf>
    <xf numFmtId="0" fontId="7" fillId="2" borderId="0" xfId="0" applyFont="1" applyFill="1" applyAlignment="1">
      <alignment horizontal="left" indent="1"/>
    </xf>
    <xf numFmtId="0" fontId="14" fillId="2" borderId="0" xfId="0" applyFont="1" applyFill="1"/>
    <xf numFmtId="0" fontId="71" fillId="2" borderId="0" xfId="0" applyFont="1" applyFill="1" applyAlignment="1">
      <alignment vertical="center"/>
    </xf>
    <xf numFmtId="0" fontId="71" fillId="2" borderId="0" xfId="0" applyFont="1" applyFill="1"/>
    <xf numFmtId="0" fontId="7" fillId="2" borderId="0" xfId="0" applyFont="1" applyFill="1" applyBorder="1" applyAlignment="1">
      <alignment horizontal="center" vertical="center" wrapText="1"/>
    </xf>
    <xf numFmtId="0" fontId="24" fillId="2" borderId="0" xfId="0" applyFont="1" applyFill="1" applyAlignment="1">
      <alignment horizontal="center" wrapText="1"/>
    </xf>
    <xf numFmtId="0" fontId="12" fillId="2" borderId="14" xfId="0" applyFont="1" applyFill="1" applyBorder="1" applyAlignment="1">
      <alignment horizontal="center" vertical="center" wrapText="1"/>
    </xf>
    <xf numFmtId="0" fontId="30" fillId="5" borderId="6" xfId="0" applyFont="1" applyFill="1" applyBorder="1" applyAlignment="1">
      <alignment horizontal="center" vertical="center" wrapText="1"/>
    </xf>
    <xf numFmtId="0" fontId="12" fillId="2" borderId="14" xfId="0" applyFont="1" applyFill="1" applyBorder="1" applyAlignment="1">
      <alignment horizontal="center" vertical="center"/>
    </xf>
    <xf numFmtId="0" fontId="30" fillId="5" borderId="10" xfId="0" applyFont="1" applyFill="1" applyBorder="1" applyAlignment="1">
      <alignment horizontal="center" vertical="center" wrapText="1"/>
    </xf>
    <xf numFmtId="0" fontId="22" fillId="2" borderId="14" xfId="0" applyFont="1" applyFill="1" applyBorder="1" applyAlignment="1">
      <alignment horizontal="center" vertical="center" wrapText="1"/>
    </xf>
    <xf numFmtId="0" fontId="30" fillId="5" borderId="17" xfId="0" applyFont="1" applyFill="1" applyBorder="1" applyAlignment="1">
      <alignment horizontal="center" vertical="center" wrapText="1"/>
    </xf>
    <xf numFmtId="0" fontId="9" fillId="0" borderId="0" xfId="0" applyFont="1" applyFill="1" applyBorder="1"/>
    <xf numFmtId="0" fontId="78" fillId="2" borderId="0" xfId="0" applyFont="1" applyFill="1"/>
    <xf numFmtId="0" fontId="78" fillId="0" borderId="0" xfId="0" applyFont="1"/>
    <xf numFmtId="0" fontId="80" fillId="2" borderId="0" xfId="0" applyFont="1" applyFill="1"/>
    <xf numFmtId="0" fontId="80" fillId="0" borderId="0" xfId="0" applyFont="1"/>
    <xf numFmtId="0" fontId="81" fillId="2" borderId="0" xfId="0" applyFont="1" applyFill="1"/>
    <xf numFmtId="0" fontId="81" fillId="0" borderId="0" xfId="0" applyFont="1"/>
    <xf numFmtId="0" fontId="21" fillId="13" borderId="7" xfId="0" applyFont="1" applyFill="1" applyBorder="1" applyAlignment="1">
      <alignment horizontal="center" vertical="center" wrapText="1"/>
    </xf>
    <xf numFmtId="0" fontId="21" fillId="0" borderId="0" xfId="0" applyFont="1" applyFill="1" applyBorder="1"/>
    <xf numFmtId="0" fontId="63" fillId="2" borderId="0" xfId="0" applyFont="1" applyFill="1" applyAlignment="1">
      <alignment wrapText="1"/>
    </xf>
    <xf numFmtId="0" fontId="44" fillId="5" borderId="12" xfId="0" applyFont="1" applyFill="1" applyBorder="1" applyAlignment="1">
      <alignment horizontal="center" vertical="center"/>
    </xf>
    <xf numFmtId="0" fontId="44" fillId="5" borderId="13" xfId="0" applyFont="1" applyFill="1" applyBorder="1" applyAlignment="1">
      <alignment horizontal="center" vertical="center"/>
    </xf>
    <xf numFmtId="0" fontId="76" fillId="2" borderId="0" xfId="0" applyFont="1" applyFill="1" applyAlignment="1">
      <alignment wrapText="1"/>
    </xf>
    <xf numFmtId="0" fontId="11" fillId="0" borderId="7" xfId="0" applyFont="1" applyBorder="1" applyAlignment="1">
      <alignment horizontal="center" vertical="center"/>
    </xf>
    <xf numFmtId="0" fontId="11" fillId="0" borderId="7" xfId="0" applyFont="1" applyBorder="1" applyAlignment="1">
      <alignment horizontal="center" vertical="center" wrapText="1"/>
    </xf>
    <xf numFmtId="0" fontId="32" fillId="0" borderId="7" xfId="0" applyFont="1" applyFill="1" applyBorder="1" applyAlignment="1">
      <alignment horizontal="center" vertical="center" wrapText="1"/>
    </xf>
    <xf numFmtId="0" fontId="21" fillId="10" borderId="7" xfId="0" applyFont="1" applyFill="1" applyBorder="1" applyAlignment="1">
      <alignment horizontal="center" vertical="center" wrapText="1"/>
    </xf>
    <xf numFmtId="0" fontId="21" fillId="11" borderId="7" xfId="0" applyFont="1" applyFill="1" applyBorder="1" applyAlignment="1">
      <alignment horizontal="center" vertical="center" wrapText="1"/>
    </xf>
    <xf numFmtId="0" fontId="21" fillId="14" borderId="7" xfId="0" applyFont="1" applyFill="1" applyBorder="1" applyAlignment="1">
      <alignment horizontal="center" vertical="center" wrapText="1"/>
    </xf>
    <xf numFmtId="0" fontId="9" fillId="0" borderId="0" xfId="0" applyFont="1" applyFill="1"/>
    <xf numFmtId="0" fontId="7" fillId="0" borderId="0" xfId="0" applyFont="1" applyFill="1"/>
    <xf numFmtId="0" fontId="12" fillId="2" borderId="8" xfId="0" applyFont="1" applyFill="1" applyBorder="1" applyAlignment="1">
      <alignment horizontal="center" vertical="center" wrapText="1"/>
    </xf>
    <xf numFmtId="0" fontId="12" fillId="2" borderId="8" xfId="0" applyFont="1" applyFill="1" applyBorder="1" applyAlignment="1">
      <alignment horizontal="center" vertical="center"/>
    </xf>
    <xf numFmtId="0" fontId="21" fillId="9" borderId="21" xfId="0" applyFont="1" applyFill="1" applyBorder="1" applyAlignment="1">
      <alignment horizontal="center" vertical="center" wrapText="1"/>
    </xf>
    <xf numFmtId="0" fontId="21" fillId="7" borderId="21" xfId="0" applyFont="1" applyFill="1" applyBorder="1" applyAlignment="1">
      <alignment horizontal="center" vertical="center" wrapText="1"/>
    </xf>
    <xf numFmtId="0" fontId="21" fillId="5" borderId="21" xfId="0" applyFont="1" applyFill="1" applyBorder="1" applyAlignment="1">
      <alignment horizontal="center" vertical="center" wrapText="1"/>
    </xf>
    <xf numFmtId="0" fontId="15" fillId="0" borderId="22" xfId="0" applyFont="1" applyBorder="1" applyAlignment="1">
      <alignment horizontal="center" vertical="center"/>
    </xf>
    <xf numFmtId="0" fontId="12" fillId="3" borderId="22" xfId="0" applyFont="1" applyFill="1" applyBorder="1" applyAlignment="1">
      <alignment horizontal="center" vertical="center" wrapText="1"/>
    </xf>
    <xf numFmtId="0" fontId="12" fillId="0" borderId="23" xfId="0" applyFont="1" applyFill="1" applyBorder="1" applyAlignment="1">
      <alignment horizontal="center" vertical="center" wrapText="1"/>
    </xf>
    <xf numFmtId="0" fontId="12" fillId="0" borderId="24" xfId="0" applyFont="1" applyFill="1" applyBorder="1" applyAlignment="1">
      <alignment horizontal="center" vertical="center" wrapText="1"/>
    </xf>
    <xf numFmtId="0" fontId="15" fillId="0" borderId="25" xfId="0" applyFont="1" applyBorder="1" applyAlignment="1">
      <alignment horizontal="center" vertical="center"/>
    </xf>
    <xf numFmtId="0" fontId="36" fillId="0" borderId="26" xfId="16" applyBorder="1"/>
    <xf numFmtId="0" fontId="16" fillId="0" borderId="25" xfId="0" applyFont="1" applyBorder="1" applyAlignment="1">
      <alignment horizontal="center" vertical="center"/>
    </xf>
    <xf numFmtId="0" fontId="12" fillId="0" borderId="25" xfId="0" applyFont="1" applyBorder="1" applyAlignment="1">
      <alignment horizontal="center" vertical="center"/>
    </xf>
    <xf numFmtId="0" fontId="15" fillId="0" borderId="25" xfId="0" applyFont="1" applyFill="1" applyBorder="1" applyAlignment="1">
      <alignment horizontal="center" vertical="center"/>
    </xf>
    <xf numFmtId="0" fontId="21" fillId="5" borderId="25" xfId="0" applyFont="1" applyFill="1" applyBorder="1" applyAlignment="1">
      <alignment horizontal="center" vertical="center" wrapText="1"/>
    </xf>
    <xf numFmtId="0" fontId="21" fillId="10" borderId="25" xfId="0" applyFont="1" applyFill="1" applyBorder="1" applyAlignment="1">
      <alignment horizontal="center" vertical="center" wrapText="1"/>
    </xf>
    <xf numFmtId="0" fontId="21" fillId="6" borderId="25" xfId="0" applyFont="1" applyFill="1" applyBorder="1" applyAlignment="1">
      <alignment horizontal="center" vertical="center" wrapText="1"/>
    </xf>
    <xf numFmtId="0" fontId="51" fillId="11" borderId="25" xfId="0" applyFont="1" applyFill="1" applyBorder="1" applyAlignment="1">
      <alignment horizontal="center" vertical="center"/>
    </xf>
    <xf numFmtId="0" fontId="51" fillId="14" borderId="25" xfId="0" applyFont="1" applyFill="1" applyBorder="1" applyAlignment="1">
      <alignment horizontal="center" vertical="center"/>
    </xf>
    <xf numFmtId="0" fontId="51" fillId="4" borderId="25" xfId="0" applyFont="1" applyFill="1" applyBorder="1" applyAlignment="1">
      <alignment horizontal="center" vertical="center"/>
    </xf>
    <xf numFmtId="0" fontId="51" fillId="13" borderId="25" xfId="0" applyFont="1" applyFill="1" applyBorder="1" applyAlignment="1">
      <alignment horizontal="center" vertical="center"/>
    </xf>
    <xf numFmtId="0" fontId="51" fillId="7" borderId="25" xfId="0" applyFont="1" applyFill="1" applyBorder="1" applyAlignment="1">
      <alignment horizontal="center" vertical="center"/>
    </xf>
    <xf numFmtId="0" fontId="22" fillId="0" borderId="27" xfId="0" applyFont="1" applyBorder="1" applyAlignment="1">
      <alignment horizontal="center" vertical="center"/>
    </xf>
    <xf numFmtId="0" fontId="22" fillId="0" borderId="27" xfId="0" applyFont="1" applyBorder="1" applyAlignment="1">
      <alignment horizontal="left" vertical="center"/>
    </xf>
    <xf numFmtId="0" fontId="11" fillId="0" borderId="27" xfId="0" applyFont="1" applyBorder="1" applyAlignment="1">
      <alignment horizontal="center" vertical="center"/>
    </xf>
    <xf numFmtId="0" fontId="12" fillId="0" borderId="27" xfId="0" applyFont="1" applyBorder="1" applyAlignment="1">
      <alignment horizontal="center" vertical="center"/>
    </xf>
    <xf numFmtId="0" fontId="22" fillId="0" borderId="27" xfId="0" applyFont="1" applyFill="1" applyBorder="1" applyAlignment="1">
      <alignment horizontal="center" vertical="center"/>
    </xf>
    <xf numFmtId="0" fontId="21" fillId="5" borderId="27" xfId="0" applyFont="1" applyFill="1" applyBorder="1" applyAlignment="1">
      <alignment vertical="center" wrapText="1"/>
    </xf>
    <xf numFmtId="0" fontId="21" fillId="10" borderId="27" xfId="0" applyFont="1" applyFill="1" applyBorder="1" applyAlignment="1">
      <alignment horizontal="center" vertical="center" wrapText="1"/>
    </xf>
    <xf numFmtId="0" fontId="21" fillId="6" borderId="27" xfId="0" applyFont="1" applyFill="1" applyBorder="1" applyAlignment="1">
      <alignment horizontal="center" vertical="center" wrapText="1"/>
    </xf>
    <xf numFmtId="0" fontId="21" fillId="11" borderId="27" xfId="0" applyFont="1" applyFill="1" applyBorder="1" applyAlignment="1">
      <alignment horizontal="center" vertical="center"/>
    </xf>
    <xf numFmtId="0" fontId="21" fillId="14" borderId="27" xfId="0" applyFont="1" applyFill="1" applyBorder="1" applyAlignment="1">
      <alignment horizontal="center" vertical="center"/>
    </xf>
    <xf numFmtId="0" fontId="51" fillId="4" borderId="27" xfId="0" applyFont="1" applyFill="1" applyBorder="1" applyAlignment="1">
      <alignment horizontal="center" vertical="center"/>
    </xf>
    <xf numFmtId="0" fontId="21" fillId="13" borderId="27" xfId="0" applyFont="1" applyFill="1" applyBorder="1" applyAlignment="1">
      <alignment horizontal="center" vertical="center"/>
    </xf>
    <xf numFmtId="0" fontId="21" fillId="7" borderId="27" xfId="0" applyFont="1" applyFill="1" applyBorder="1" applyAlignment="1">
      <alignment horizontal="center" vertical="center"/>
    </xf>
    <xf numFmtId="0" fontId="11" fillId="0" borderId="33" xfId="0" applyFont="1" applyBorder="1" applyAlignment="1">
      <alignment horizontal="center" vertical="center"/>
    </xf>
    <xf numFmtId="0" fontId="21" fillId="8" borderId="34" xfId="0" applyFont="1" applyFill="1" applyBorder="1" applyAlignment="1">
      <alignment horizontal="center" vertical="center" wrapText="1"/>
    </xf>
    <xf numFmtId="0" fontId="15" fillId="0" borderId="35" xfId="0" applyFont="1" applyBorder="1" applyAlignment="1">
      <alignment horizontal="center" vertical="center"/>
    </xf>
    <xf numFmtId="0" fontId="51" fillId="8" borderId="36" xfId="0" applyFont="1" applyFill="1" applyBorder="1" applyAlignment="1">
      <alignment horizontal="center" vertical="center"/>
    </xf>
    <xf numFmtId="0" fontId="22" fillId="0" borderId="37" xfId="0" applyFont="1" applyBorder="1" applyAlignment="1">
      <alignment horizontal="center" vertical="center"/>
    </xf>
    <xf numFmtId="0" fontId="21" fillId="8" borderId="38" xfId="0" applyFont="1" applyFill="1" applyBorder="1" applyAlignment="1">
      <alignment horizontal="center" vertical="center"/>
    </xf>
    <xf numFmtId="0" fontId="22" fillId="0" borderId="39" xfId="0" applyFont="1" applyBorder="1" applyAlignment="1">
      <alignment horizontal="center" vertical="center"/>
    </xf>
    <xf numFmtId="0" fontId="22" fillId="0" borderId="40" xfId="0" applyFont="1" applyBorder="1" applyAlignment="1">
      <alignment horizontal="center" vertical="center"/>
    </xf>
    <xf numFmtId="0" fontId="22" fillId="0" borderId="40" xfId="0" applyFont="1" applyBorder="1" applyAlignment="1">
      <alignment horizontal="left" vertical="center"/>
    </xf>
    <xf numFmtId="0" fontId="11" fillId="0" borderId="40" xfId="0" applyFont="1" applyBorder="1" applyAlignment="1">
      <alignment horizontal="center" vertical="center"/>
    </xf>
    <xf numFmtId="0" fontId="12" fillId="0" borderId="40" xfId="0" applyFont="1" applyBorder="1" applyAlignment="1">
      <alignment horizontal="center" vertical="center"/>
    </xf>
    <xf numFmtId="0" fontId="22" fillId="0" borderId="40" xfId="0" applyFont="1" applyFill="1" applyBorder="1" applyAlignment="1">
      <alignment horizontal="center" vertical="center"/>
    </xf>
    <xf numFmtId="0" fontId="21" fillId="5" borderId="40" xfId="0" applyFont="1" applyFill="1" applyBorder="1" applyAlignment="1">
      <alignment vertical="center" wrapText="1"/>
    </xf>
    <xf numFmtId="0" fontId="21" fillId="10" borderId="40" xfId="0" applyFont="1" applyFill="1" applyBorder="1" applyAlignment="1">
      <alignment horizontal="center" vertical="center" wrapText="1"/>
    </xf>
    <xf numFmtId="0" fontId="21" fillId="6" borderId="40" xfId="0" applyFont="1" applyFill="1" applyBorder="1" applyAlignment="1">
      <alignment horizontal="center" vertical="center" wrapText="1"/>
    </xf>
    <xf numFmtId="0" fontId="21" fillId="11" borderId="40" xfId="0" applyFont="1" applyFill="1" applyBorder="1" applyAlignment="1">
      <alignment horizontal="center" vertical="center"/>
    </xf>
    <xf numFmtId="0" fontId="21" fillId="14" borderId="40" xfId="0" applyFont="1" applyFill="1" applyBorder="1" applyAlignment="1">
      <alignment horizontal="center" vertical="center"/>
    </xf>
    <xf numFmtId="0" fontId="51" fillId="4" borderId="40" xfId="0" applyFont="1" applyFill="1" applyBorder="1" applyAlignment="1">
      <alignment horizontal="center" vertical="center"/>
    </xf>
    <xf numFmtId="0" fontId="21" fillId="13" borderId="40" xfId="0" applyFont="1" applyFill="1" applyBorder="1" applyAlignment="1">
      <alignment horizontal="center" vertical="center"/>
    </xf>
    <xf numFmtId="0" fontId="21" fillId="7" borderId="40" xfId="0" applyFont="1" applyFill="1" applyBorder="1" applyAlignment="1">
      <alignment horizontal="center" vertical="center"/>
    </xf>
    <xf numFmtId="0" fontId="21" fillId="8" borderId="41" xfId="0" applyFont="1" applyFill="1" applyBorder="1" applyAlignment="1">
      <alignment horizontal="center" vertical="center"/>
    </xf>
    <xf numFmtId="0" fontId="56" fillId="5" borderId="2" xfId="0" applyFont="1" applyFill="1" applyBorder="1" applyAlignment="1">
      <alignment horizontal="center" vertical="center"/>
    </xf>
    <xf numFmtId="0" fontId="56" fillId="7" borderId="2" xfId="0" applyFont="1" applyFill="1" applyBorder="1" applyAlignment="1">
      <alignment horizontal="center" vertical="center"/>
    </xf>
    <xf numFmtId="0" fontId="31" fillId="9" borderId="6" xfId="0" applyFont="1" applyFill="1" applyBorder="1" applyAlignment="1">
      <alignment horizontal="center" vertical="center"/>
    </xf>
    <xf numFmtId="0" fontId="31" fillId="9" borderId="14" xfId="0" applyFont="1" applyFill="1" applyBorder="1" applyAlignment="1">
      <alignment horizontal="center" vertical="center" wrapText="1"/>
    </xf>
    <xf numFmtId="0" fontId="31" fillId="9" borderId="16" xfId="0" applyFont="1" applyFill="1" applyBorder="1" applyAlignment="1">
      <alignment horizontal="center" vertical="center" wrapText="1"/>
    </xf>
    <xf numFmtId="0" fontId="7" fillId="0" borderId="42" xfId="0" applyFont="1" applyFill="1" applyBorder="1" applyAlignment="1">
      <alignment wrapText="1"/>
    </xf>
    <xf numFmtId="0" fontId="48" fillId="0" borderId="42" xfId="0" applyFont="1" applyFill="1" applyBorder="1" applyAlignment="1">
      <alignment wrapText="1"/>
    </xf>
    <xf numFmtId="0" fontId="7" fillId="0" borderId="43" xfId="0" applyFont="1" applyFill="1" applyBorder="1" applyAlignment="1">
      <alignment horizontal="center" vertical="center"/>
    </xf>
    <xf numFmtId="0" fontId="7" fillId="0" borderId="44" xfId="0" applyFont="1" applyFill="1" applyBorder="1" applyAlignment="1">
      <alignment wrapText="1"/>
    </xf>
    <xf numFmtId="0" fontId="48" fillId="0" borderId="44" xfId="0" applyFont="1" applyFill="1" applyBorder="1" applyAlignment="1">
      <alignment wrapText="1"/>
    </xf>
    <xf numFmtId="0" fontId="7" fillId="0" borderId="45" xfId="0" applyFont="1" applyFill="1" applyBorder="1" applyAlignment="1">
      <alignment horizontal="center" vertical="center"/>
    </xf>
    <xf numFmtId="0" fontId="7" fillId="0" borderId="42" xfId="0" applyFont="1" applyFill="1" applyBorder="1" applyAlignment="1">
      <alignment vertical="center" wrapText="1"/>
    </xf>
    <xf numFmtId="0" fontId="48" fillId="0" borderId="42" xfId="0" applyFont="1" applyFill="1" applyBorder="1" applyAlignment="1">
      <alignment vertical="center" wrapText="1"/>
    </xf>
    <xf numFmtId="0" fontId="7" fillId="0" borderId="46" xfId="0" applyFont="1" applyFill="1" applyBorder="1" applyAlignment="1">
      <alignment vertical="center" wrapText="1"/>
    </xf>
    <xf numFmtId="0" fontId="48" fillId="0" borderId="46" xfId="0" applyFont="1" applyFill="1" applyBorder="1" applyAlignment="1">
      <alignment vertical="center" wrapText="1"/>
    </xf>
    <xf numFmtId="0" fontId="7" fillId="0" borderId="47" xfId="0" applyFont="1" applyFill="1" applyBorder="1" applyAlignment="1">
      <alignment horizontal="center" vertical="center"/>
    </xf>
    <xf numFmtId="0" fontId="8" fillId="0" borderId="44" xfId="0" applyFont="1" applyFill="1" applyBorder="1" applyAlignment="1">
      <alignment vertical="center" wrapText="1"/>
    </xf>
    <xf numFmtId="0" fontId="48" fillId="0" borderId="44" xfId="0" applyFont="1" applyFill="1" applyBorder="1" applyAlignment="1">
      <alignment vertical="center" wrapText="1"/>
    </xf>
    <xf numFmtId="0" fontId="7" fillId="0" borderId="46" xfId="0" applyFont="1" applyFill="1" applyBorder="1" applyAlignment="1">
      <alignment wrapText="1"/>
    </xf>
    <xf numFmtId="0" fontId="48" fillId="0" borderId="46" xfId="0" applyFont="1" applyFill="1" applyBorder="1" applyAlignment="1">
      <alignment wrapText="1"/>
    </xf>
    <xf numFmtId="0" fontId="7" fillId="0" borderId="44" xfId="0" applyFont="1" applyFill="1" applyBorder="1" applyAlignment="1">
      <alignment vertical="center" wrapText="1"/>
    </xf>
    <xf numFmtId="0" fontId="7" fillId="0" borderId="47" xfId="0" applyFont="1" applyFill="1" applyBorder="1" applyAlignment="1">
      <alignment horizontal="center" wrapText="1"/>
    </xf>
    <xf numFmtId="0" fontId="7" fillId="0" borderId="42" xfId="0" applyFont="1" applyBorder="1" applyAlignment="1">
      <alignment horizontal="left" vertical="center"/>
    </xf>
    <xf numFmtId="0" fontId="27" fillId="0" borderId="42" xfId="0" applyFont="1" applyBorder="1" applyAlignment="1">
      <alignment horizontal="left" vertical="center"/>
    </xf>
    <xf numFmtId="0" fontId="7" fillId="0" borderId="43" xfId="0" applyFont="1" applyBorder="1" applyAlignment="1">
      <alignment horizontal="center" vertical="center"/>
    </xf>
    <xf numFmtId="0" fontId="7" fillId="0" borderId="44" xfId="0" applyFont="1" applyBorder="1" applyAlignment="1">
      <alignment horizontal="left" vertical="center"/>
    </xf>
    <xf numFmtId="0" fontId="27" fillId="0" borderId="44" xfId="0" applyFont="1" applyBorder="1" applyAlignment="1">
      <alignment horizontal="left" vertical="center"/>
    </xf>
    <xf numFmtId="0" fontId="7" fillId="0" borderId="45" xfId="0" applyFont="1" applyBorder="1" applyAlignment="1">
      <alignment horizontal="center" vertical="center"/>
    </xf>
    <xf numFmtId="0" fontId="7" fillId="0" borderId="42" xfId="0" applyFont="1" applyBorder="1"/>
    <xf numFmtId="0" fontId="27" fillId="0" borderId="42" xfId="0" applyFont="1" applyBorder="1"/>
    <xf numFmtId="0" fontId="7" fillId="0" borderId="43" xfId="0" applyFont="1" applyBorder="1" applyAlignment="1">
      <alignment horizontal="center"/>
    </xf>
    <xf numFmtId="0" fontId="7" fillId="0" borderId="44" xfId="0" applyFont="1" applyBorder="1"/>
    <xf numFmtId="0" fontId="27" fillId="0" borderId="44" xfId="0" applyFont="1" applyBorder="1"/>
    <xf numFmtId="0" fontId="7" fillId="0" borderId="45" xfId="0" applyFont="1" applyBorder="1" applyAlignment="1">
      <alignment horizontal="center"/>
    </xf>
    <xf numFmtId="0" fontId="7" fillId="0" borderId="46" xfId="0" applyFont="1" applyBorder="1"/>
    <xf numFmtId="0" fontId="27" fillId="0" borderId="46" xfId="0" applyFont="1" applyFill="1" applyBorder="1"/>
    <xf numFmtId="0" fontId="7" fillId="0" borderId="47" xfId="0" applyFont="1" applyBorder="1" applyAlignment="1">
      <alignment horizontal="center"/>
    </xf>
    <xf numFmtId="0" fontId="7" fillId="0" borderId="44" xfId="0" applyFont="1" applyFill="1" applyBorder="1"/>
    <xf numFmtId="0" fontId="27" fillId="0" borderId="44" xfId="0" applyFont="1" applyFill="1" applyBorder="1"/>
    <xf numFmtId="0" fontId="7" fillId="0" borderId="46" xfId="0" applyFont="1" applyFill="1" applyBorder="1"/>
    <xf numFmtId="0" fontId="7" fillId="0" borderId="47" xfId="0" applyFont="1" applyFill="1" applyBorder="1" applyAlignment="1">
      <alignment horizontal="center"/>
    </xf>
    <xf numFmtId="0" fontId="27" fillId="0" borderId="46" xfId="0" applyFont="1" applyBorder="1"/>
    <xf numFmtId="0" fontId="8" fillId="0" borderId="47" xfId="0" applyFont="1" applyFill="1" applyBorder="1" applyAlignment="1">
      <alignment horizontal="center"/>
    </xf>
    <xf numFmtId="0" fontId="93" fillId="0" borderId="0" xfId="0" applyFont="1" applyFill="1"/>
    <xf numFmtId="0" fontId="9" fillId="0" borderId="0" xfId="0" applyFont="1" applyFill="1" applyAlignment="1">
      <alignment horizontal="center" vertical="center"/>
    </xf>
    <xf numFmtId="0" fontId="60" fillId="2" borderId="0" xfId="0" applyFont="1" applyFill="1" applyBorder="1" applyAlignment="1">
      <alignment horizontal="left" wrapText="1"/>
    </xf>
    <xf numFmtId="0" fontId="12" fillId="0" borderId="9" xfId="0" applyFont="1" applyFill="1" applyBorder="1" applyAlignment="1">
      <alignment horizontal="center" vertical="center"/>
    </xf>
    <xf numFmtId="0" fontId="12" fillId="0" borderId="0" xfId="0" applyFont="1" applyFill="1" applyBorder="1" applyAlignment="1">
      <alignment horizontal="center" vertical="center"/>
    </xf>
    <xf numFmtId="0" fontId="12" fillId="2" borderId="0" xfId="0" applyFont="1" applyFill="1"/>
    <xf numFmtId="0" fontId="20" fillId="2" borderId="0" xfId="0" applyFont="1" applyFill="1"/>
    <xf numFmtId="0" fontId="42" fillId="2" borderId="0" xfId="0" applyFont="1" applyFill="1" applyAlignment="1">
      <alignment horizontal="right"/>
    </xf>
    <xf numFmtId="0" fontId="38" fillId="2" borderId="0" xfId="0" applyFont="1" applyFill="1" applyAlignment="1">
      <alignment horizontal="center" wrapText="1"/>
    </xf>
    <xf numFmtId="0" fontId="25" fillId="2" borderId="0" xfId="0" applyFont="1" applyFill="1"/>
    <xf numFmtId="0" fontId="20" fillId="2" borderId="18" xfId="0" applyFont="1" applyFill="1" applyBorder="1"/>
    <xf numFmtId="0" fontId="47" fillId="2" borderId="0" xfId="0" applyFont="1" applyFill="1" applyAlignment="1">
      <alignment horizontal="center" vertical="center" wrapText="1"/>
    </xf>
    <xf numFmtId="0" fontId="18" fillId="2" borderId="0" xfId="0" applyFont="1" applyFill="1" applyAlignment="1">
      <alignment horizontal="right"/>
    </xf>
    <xf numFmtId="0" fontId="45" fillId="2" borderId="0" xfId="0" applyFont="1" applyFill="1" applyAlignment="1">
      <alignment vertical="top"/>
    </xf>
    <xf numFmtId="0" fontId="18" fillId="2" borderId="0" xfId="0" applyFont="1" applyFill="1" applyAlignment="1">
      <alignment vertical="top"/>
    </xf>
    <xf numFmtId="0" fontId="0" fillId="2" borderId="0" xfId="0" applyFill="1" applyAlignment="1">
      <alignment vertical="top"/>
    </xf>
    <xf numFmtId="0" fontId="24" fillId="2" borderId="0" xfId="0" applyFont="1" applyFill="1"/>
    <xf numFmtId="0" fontId="40" fillId="2" borderId="0" xfId="0" applyFont="1" applyFill="1"/>
    <xf numFmtId="0" fontId="96" fillId="15" borderId="21" xfId="0" applyFont="1" applyFill="1" applyBorder="1" applyAlignment="1">
      <alignment horizontal="center" vertical="center" wrapText="1"/>
    </xf>
    <xf numFmtId="0" fontId="97" fillId="15" borderId="6" xfId="0" applyFont="1" applyFill="1" applyBorder="1" applyAlignment="1">
      <alignment horizontal="center" vertical="center" wrapText="1"/>
    </xf>
    <xf numFmtId="0" fontId="14" fillId="0" borderId="0" xfId="0" applyFont="1"/>
    <xf numFmtId="0" fontId="12" fillId="0" borderId="0" xfId="0" applyFont="1" applyAlignment="1">
      <alignment horizontal="left"/>
    </xf>
    <xf numFmtId="0" fontId="0" fillId="16" borderId="0" xfId="0" applyFill="1"/>
    <xf numFmtId="0" fontId="37" fillId="0" borderId="0" xfId="0" applyFont="1" applyAlignment="1">
      <alignment horizontal="left" vertical="top" wrapText="1"/>
    </xf>
    <xf numFmtId="0" fontId="18" fillId="2" borderId="0" xfId="0" applyFont="1" applyFill="1" applyAlignment="1">
      <alignment horizontal="left" vertical="center" wrapText="1"/>
    </xf>
    <xf numFmtId="0" fontId="43" fillId="5" borderId="0" xfId="0" applyFont="1" applyFill="1" applyAlignment="1">
      <alignment horizontal="center" vertical="center"/>
    </xf>
    <xf numFmtId="0" fontId="45" fillId="2" borderId="0" xfId="0" applyFont="1" applyFill="1" applyAlignment="1">
      <alignment horizontal="left" vertical="top" wrapText="1"/>
    </xf>
    <xf numFmtId="0" fontId="45" fillId="2" borderId="0" xfId="0" quotePrefix="1" applyFont="1" applyFill="1" applyAlignment="1">
      <alignment horizontal="left" vertical="top" wrapText="1"/>
    </xf>
    <xf numFmtId="0" fontId="46" fillId="2" borderId="0" xfId="0" applyFont="1" applyFill="1" applyAlignment="1">
      <alignment horizontal="left" vertical="top" wrapText="1"/>
    </xf>
    <xf numFmtId="0" fontId="43" fillId="5" borderId="0" xfId="0" applyFont="1" applyFill="1" applyAlignment="1">
      <alignment horizontal="left" vertical="center"/>
    </xf>
    <xf numFmtId="0" fontId="31" fillId="9" borderId="0" xfId="0" applyFont="1" applyFill="1" applyAlignment="1">
      <alignment horizontal="left"/>
    </xf>
    <xf numFmtId="0" fontId="70" fillId="4" borderId="0" xfId="0" applyFont="1" applyFill="1" applyAlignment="1">
      <alignment horizontal="center" vertical="center"/>
    </xf>
    <xf numFmtId="0" fontId="14" fillId="2" borderId="0" xfId="0" applyFont="1" applyFill="1" applyAlignment="1">
      <alignment horizontal="left" vertical="center" wrapText="1"/>
    </xf>
    <xf numFmtId="0" fontId="72" fillId="2" borderId="0" xfId="0" applyFont="1" applyFill="1" applyAlignment="1">
      <alignment horizontal="center"/>
    </xf>
    <xf numFmtId="0" fontId="14" fillId="2" borderId="0" xfId="0" applyFont="1" applyFill="1" applyAlignment="1">
      <alignment horizontal="left" vertical="top" wrapText="1"/>
    </xf>
    <xf numFmtId="0" fontId="12" fillId="0" borderId="0" xfId="0" applyFont="1" applyAlignment="1">
      <alignment horizontal="left" wrapText="1"/>
    </xf>
    <xf numFmtId="0" fontId="12" fillId="0" borderId="0" xfId="0" applyFont="1" applyAlignment="1">
      <alignment horizontal="left"/>
    </xf>
    <xf numFmtId="0" fontId="70" fillId="4" borderId="0" xfId="0" applyFont="1" applyFill="1" applyAlignment="1">
      <alignment horizontal="center" vertical="center" wrapText="1"/>
    </xf>
    <xf numFmtId="0" fontId="100" fillId="2" borderId="0" xfId="0" applyFont="1" applyFill="1" applyAlignment="1">
      <alignment horizontal="left" vertical="top" wrapText="1"/>
    </xf>
    <xf numFmtId="0" fontId="99" fillId="2" borderId="0" xfId="0" applyFont="1" applyFill="1" applyAlignment="1">
      <alignment horizontal="left" vertical="top" wrapText="1"/>
    </xf>
    <xf numFmtId="0" fontId="30" fillId="9" borderId="0" xfId="0" applyFont="1" applyFill="1" applyAlignment="1">
      <alignment horizontal="left"/>
    </xf>
    <xf numFmtId="0" fontId="12" fillId="0" borderId="0" xfId="0" applyFont="1" applyAlignment="1">
      <alignment horizontal="left" vertical="top" wrapText="1"/>
    </xf>
    <xf numFmtId="0" fontId="12" fillId="0" borderId="0" xfId="0" applyFont="1" applyAlignment="1">
      <alignment horizontal="left" vertical="top"/>
    </xf>
    <xf numFmtId="0" fontId="71" fillId="2" borderId="0" xfId="0" applyFont="1" applyFill="1" applyAlignment="1">
      <alignment horizontal="left" vertical="center" wrapText="1"/>
    </xf>
    <xf numFmtId="0" fontId="26" fillId="16" borderId="0" xfId="0" applyFont="1" applyFill="1" applyAlignment="1">
      <alignment horizontal="left" vertical="top" wrapText="1"/>
    </xf>
    <xf numFmtId="0" fontId="23" fillId="16" borderId="9" xfId="0" applyFont="1" applyFill="1" applyBorder="1" applyAlignment="1">
      <alignment horizontal="left" vertical="top"/>
    </xf>
    <xf numFmtId="0" fontId="21" fillId="9" borderId="0" xfId="0" applyFont="1" applyFill="1" applyBorder="1" applyAlignment="1">
      <alignment horizontal="center" vertical="center"/>
    </xf>
    <xf numFmtId="0" fontId="43" fillId="9" borderId="1" xfId="0" applyFont="1" applyFill="1" applyBorder="1" applyAlignment="1">
      <alignment horizontal="center" vertical="center"/>
    </xf>
    <xf numFmtId="0" fontId="43" fillId="9" borderId="28" xfId="0" applyFont="1" applyFill="1" applyBorder="1" applyAlignment="1">
      <alignment horizontal="center" vertical="center"/>
    </xf>
    <xf numFmtId="0" fontId="43" fillId="9" borderId="29" xfId="0" applyFont="1" applyFill="1" applyBorder="1" applyAlignment="1">
      <alignment horizontal="center" vertical="center"/>
    </xf>
    <xf numFmtId="0" fontId="43" fillId="9" borderId="32" xfId="0" applyFont="1" applyFill="1" applyBorder="1" applyAlignment="1">
      <alignment horizontal="center" vertical="center"/>
    </xf>
    <xf numFmtId="0" fontId="43" fillId="9" borderId="8" xfId="0" applyFont="1" applyFill="1" applyBorder="1" applyAlignment="1">
      <alignment horizontal="center" vertical="center"/>
    </xf>
    <xf numFmtId="0" fontId="43" fillId="9" borderId="20" xfId="0" applyFont="1" applyFill="1" applyBorder="1" applyAlignment="1">
      <alignment horizontal="center" vertical="center"/>
    </xf>
    <xf numFmtId="0" fontId="43" fillId="9" borderId="30" xfId="0" applyFont="1" applyFill="1" applyBorder="1" applyAlignment="1">
      <alignment horizontal="center" vertical="center"/>
    </xf>
    <xf numFmtId="0" fontId="49" fillId="8" borderId="2" xfId="0" applyFont="1" applyFill="1" applyBorder="1" applyAlignment="1">
      <alignment horizontal="left" vertical="center"/>
    </xf>
    <xf numFmtId="0" fontId="49" fillId="8" borderId="12" xfId="0" applyFont="1" applyFill="1" applyBorder="1" applyAlignment="1">
      <alignment horizontal="left" vertical="center"/>
    </xf>
    <xf numFmtId="0" fontId="49" fillId="7" borderId="2" xfId="0" applyFont="1" applyFill="1" applyBorder="1" applyAlignment="1">
      <alignment horizontal="left" vertical="center" wrapText="1"/>
    </xf>
    <xf numFmtId="0" fontId="30" fillId="7" borderId="31" xfId="0" applyFont="1" applyFill="1" applyBorder="1" applyAlignment="1">
      <alignment horizontal="left" vertical="center"/>
    </xf>
    <xf numFmtId="0" fontId="30" fillId="7" borderId="11" xfId="0" applyFont="1" applyFill="1" applyBorder="1" applyAlignment="1">
      <alignment horizontal="left" vertical="center"/>
    </xf>
    <xf numFmtId="0" fontId="43" fillId="5" borderId="31" xfId="0" applyFont="1" applyFill="1" applyBorder="1" applyAlignment="1">
      <alignment horizontal="left" vertical="center"/>
    </xf>
    <xf numFmtId="0" fontId="49" fillId="10" borderId="2" xfId="0" applyFont="1" applyFill="1" applyBorder="1" applyAlignment="1">
      <alignment horizontal="left" vertical="center"/>
    </xf>
    <xf numFmtId="0" fontId="49" fillId="5" borderId="2" xfId="0" applyFont="1" applyFill="1" applyBorder="1" applyAlignment="1">
      <alignment horizontal="left" vertical="center"/>
    </xf>
    <xf numFmtId="0" fontId="49" fillId="11" borderId="2" xfId="0" applyFont="1" applyFill="1" applyBorder="1" applyAlignment="1">
      <alignment horizontal="left" vertical="center" wrapText="1"/>
    </xf>
    <xf numFmtId="0" fontId="49" fillId="14" borderId="2" xfId="0" applyFont="1" applyFill="1" applyBorder="1" applyAlignment="1">
      <alignment horizontal="center" vertical="center" wrapText="1"/>
    </xf>
    <xf numFmtId="0" fontId="49" fillId="6" borderId="2" xfId="0" applyFont="1" applyFill="1" applyBorder="1" applyAlignment="1">
      <alignment horizontal="left" vertical="center"/>
    </xf>
    <xf numFmtId="0" fontId="49" fillId="13" borderId="2" xfId="0" applyFont="1" applyFill="1" applyBorder="1" applyAlignment="1">
      <alignment horizontal="left" vertical="center" wrapText="1"/>
    </xf>
    <xf numFmtId="0" fontId="49" fillId="4" borderId="6" xfId="0" applyFont="1" applyFill="1" applyBorder="1" applyAlignment="1">
      <alignment horizontal="left" vertical="center"/>
    </xf>
    <xf numFmtId="0" fontId="49" fillId="4" borderId="14" xfId="0" applyFont="1" applyFill="1" applyBorder="1" applyAlignment="1">
      <alignment horizontal="left" vertical="center"/>
    </xf>
    <xf numFmtId="0" fontId="49" fillId="4" borderId="16" xfId="0" applyFont="1" applyFill="1" applyBorder="1" applyAlignment="1">
      <alignment horizontal="left" vertical="center"/>
    </xf>
    <xf numFmtId="0" fontId="60" fillId="2" borderId="0" xfId="0" applyFont="1" applyFill="1" applyBorder="1" applyAlignment="1">
      <alignment horizontal="left" wrapText="1"/>
    </xf>
    <xf numFmtId="0" fontId="19" fillId="2" borderId="4" xfId="0" applyFont="1" applyFill="1" applyBorder="1" applyAlignment="1">
      <alignment horizontal="center" vertical="center"/>
    </xf>
    <xf numFmtId="0" fontId="19" fillId="2" borderId="11" xfId="0" applyFont="1" applyFill="1" applyBorder="1" applyAlignment="1">
      <alignment horizontal="center" vertical="center"/>
    </xf>
    <xf numFmtId="0" fontId="7" fillId="2" borderId="0" xfId="0" applyFont="1" applyFill="1" applyAlignment="1">
      <alignment horizontal="left" vertical="top" wrapText="1"/>
    </xf>
    <xf numFmtId="0" fontId="20" fillId="2" borderId="0" xfId="0" applyFont="1" applyFill="1" applyAlignment="1">
      <alignment horizontal="left" vertical="top" wrapText="1"/>
    </xf>
    <xf numFmtId="0" fontId="87" fillId="0" borderId="0" xfId="0" applyFont="1" applyFill="1" applyAlignment="1">
      <alignment horizontal="center" wrapText="1"/>
    </xf>
    <xf numFmtId="0" fontId="87" fillId="2" borderId="0" xfId="0" applyFont="1" applyFill="1" applyAlignment="1">
      <alignment horizontal="center" wrapText="1"/>
    </xf>
    <xf numFmtId="0" fontId="18" fillId="2" borderId="0" xfId="0" applyFont="1" applyFill="1" applyAlignment="1">
      <alignment horizontal="center" wrapText="1"/>
    </xf>
    <xf numFmtId="0" fontId="86" fillId="2" borderId="0" xfId="0" applyFont="1" applyFill="1" applyAlignment="1">
      <alignment horizontal="center" wrapText="1"/>
    </xf>
    <xf numFmtId="0" fontId="76" fillId="2" borderId="0" xfId="0" applyFont="1" applyFill="1" applyAlignment="1">
      <alignment horizontal="center" wrapText="1"/>
    </xf>
    <xf numFmtId="0" fontId="17" fillId="2" borderId="0" xfId="0" applyFont="1" applyFill="1" applyBorder="1" applyAlignment="1">
      <alignment horizontal="left" wrapText="1"/>
    </xf>
    <xf numFmtId="0" fontId="92" fillId="2" borderId="0" xfId="16" applyFont="1" applyFill="1" applyBorder="1" applyAlignment="1">
      <alignment horizontal="left" wrapText="1"/>
    </xf>
    <xf numFmtId="0" fontId="79" fillId="0" borderId="0" xfId="16" applyFont="1" applyAlignment="1"/>
    <xf numFmtId="0" fontId="94" fillId="2" borderId="0" xfId="16" applyFont="1" applyFill="1" applyBorder="1" applyAlignment="1">
      <alignment horizontal="left" vertical="center" wrapText="1"/>
    </xf>
    <xf numFmtId="0" fontId="94" fillId="0" borderId="0" xfId="16" applyFont="1" applyAlignment="1"/>
    <xf numFmtId="0" fontId="13" fillId="2" borderId="0" xfId="0" applyFont="1" applyFill="1" applyBorder="1" applyAlignment="1">
      <alignment horizontal="left" vertical="center" wrapText="1"/>
    </xf>
    <xf numFmtId="0" fontId="50" fillId="5" borderId="6" xfId="0" applyFont="1" applyFill="1" applyBorder="1" applyAlignment="1">
      <alignment horizontal="center" vertical="center"/>
    </xf>
    <xf numFmtId="0" fontId="50" fillId="5" borderId="14" xfId="0" applyFont="1" applyFill="1" applyBorder="1" applyAlignment="1">
      <alignment horizontal="center" vertical="center"/>
    </xf>
    <xf numFmtId="0" fontId="50" fillId="5" borderId="16" xfId="0" applyFont="1" applyFill="1" applyBorder="1" applyAlignment="1">
      <alignment horizontal="center" vertical="center"/>
    </xf>
    <xf numFmtId="0" fontId="7" fillId="0" borderId="17"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10" xfId="0" applyFont="1" applyBorder="1" applyAlignment="1">
      <alignment horizontal="center" vertical="center" wrapText="1"/>
    </xf>
    <xf numFmtId="0" fontId="31" fillId="8" borderId="17" xfId="0" applyFont="1" applyFill="1" applyBorder="1" applyAlignment="1">
      <alignment horizontal="center" vertical="center"/>
    </xf>
    <xf numFmtId="0" fontId="31" fillId="8" borderId="19" xfId="0" applyFont="1" applyFill="1" applyBorder="1" applyAlignment="1">
      <alignment horizontal="center" vertical="center"/>
    </xf>
    <xf numFmtId="0" fontId="31" fillId="8" borderId="10" xfId="0" applyFont="1" applyFill="1" applyBorder="1" applyAlignment="1">
      <alignment horizontal="center" vertical="center"/>
    </xf>
    <xf numFmtId="0" fontId="50" fillId="7" borderId="6" xfId="0" applyFont="1" applyFill="1" applyBorder="1" applyAlignment="1">
      <alignment horizontal="center" vertical="center"/>
    </xf>
    <xf numFmtId="0" fontId="50" fillId="7" borderId="14" xfId="0" applyFont="1" applyFill="1" applyBorder="1" applyAlignment="1">
      <alignment horizontal="center" vertical="center"/>
    </xf>
    <xf numFmtId="0" fontId="50" fillId="7" borderId="16" xfId="0" applyFont="1" applyFill="1" applyBorder="1" applyAlignment="1">
      <alignment horizontal="center" vertical="center"/>
    </xf>
    <xf numFmtId="0" fontId="31" fillId="11" borderId="17" xfId="0" applyFont="1" applyFill="1" applyBorder="1" applyAlignment="1">
      <alignment horizontal="center" vertical="center" wrapText="1"/>
    </xf>
    <xf numFmtId="0" fontId="31" fillId="11" borderId="19" xfId="0" applyFont="1" applyFill="1" applyBorder="1" applyAlignment="1">
      <alignment horizontal="center" vertical="center" wrapText="1"/>
    </xf>
    <xf numFmtId="0" fontId="31" fillId="11" borderId="10" xfId="0" applyFont="1" applyFill="1" applyBorder="1" applyAlignment="1">
      <alignment horizontal="center" vertical="center" wrapText="1"/>
    </xf>
    <xf numFmtId="0" fontId="31" fillId="7" borderId="17" xfId="0" applyFont="1" applyFill="1" applyBorder="1" applyAlignment="1">
      <alignment horizontal="center" vertical="center" wrapText="1"/>
    </xf>
    <xf numFmtId="0" fontId="31" fillId="7" borderId="19" xfId="0" applyFont="1" applyFill="1" applyBorder="1" applyAlignment="1">
      <alignment horizontal="center" vertical="center" wrapText="1"/>
    </xf>
    <xf numFmtId="0" fontId="31" fillId="7" borderId="10"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31" fillId="5" borderId="17" xfId="0" applyFont="1" applyFill="1" applyBorder="1" applyAlignment="1">
      <alignment horizontal="center" vertical="center" wrapText="1"/>
    </xf>
    <xf numFmtId="0" fontId="31" fillId="5" borderId="19" xfId="0" applyFont="1" applyFill="1" applyBorder="1" applyAlignment="1">
      <alignment horizontal="center" vertical="center" wrapText="1"/>
    </xf>
    <xf numFmtId="0" fontId="31" fillId="5" borderId="10" xfId="0" applyFont="1" applyFill="1" applyBorder="1" applyAlignment="1">
      <alignment horizontal="center" vertical="center" wrapText="1"/>
    </xf>
    <xf numFmtId="0" fontId="31" fillId="12" borderId="17" xfId="0" applyFont="1" applyFill="1" applyBorder="1" applyAlignment="1">
      <alignment horizontal="center" vertical="center" wrapText="1"/>
    </xf>
    <xf numFmtId="0" fontId="31" fillId="12" borderId="19" xfId="0" applyFont="1" applyFill="1" applyBorder="1" applyAlignment="1">
      <alignment horizontal="center" vertical="center" wrapText="1"/>
    </xf>
    <xf numFmtId="0" fontId="31" fillId="12" borderId="10" xfId="0" applyFont="1" applyFill="1" applyBorder="1" applyAlignment="1">
      <alignment horizontal="center" vertical="center" wrapText="1"/>
    </xf>
    <xf numFmtId="0" fontId="31" fillId="6" borderId="17" xfId="0" applyFont="1" applyFill="1" applyBorder="1" applyAlignment="1">
      <alignment horizontal="center" vertical="center" wrapText="1"/>
    </xf>
    <xf numFmtId="0" fontId="31" fillId="6" borderId="19" xfId="0" applyFont="1" applyFill="1" applyBorder="1" applyAlignment="1">
      <alignment horizontal="center" vertical="center" wrapText="1"/>
    </xf>
    <xf numFmtId="0" fontId="31" fillId="6" borderId="10" xfId="0" applyFont="1" applyFill="1" applyBorder="1" applyAlignment="1">
      <alignment horizontal="center" vertical="center" wrapText="1"/>
    </xf>
    <xf numFmtId="0" fontId="59" fillId="2" borderId="8" xfId="0" applyFont="1" applyFill="1" applyBorder="1" applyAlignment="1">
      <alignment horizontal="center" vertical="center"/>
    </xf>
    <xf numFmtId="0" fontId="31" fillId="14" borderId="19"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57" fillId="9" borderId="15" xfId="0" applyFont="1" applyFill="1" applyBorder="1" applyAlignment="1">
      <alignment horizontal="center" vertical="center"/>
    </xf>
    <xf numFmtId="0" fontId="57" fillId="9" borderId="0" xfId="0" applyFont="1" applyFill="1" applyBorder="1" applyAlignment="1">
      <alignment horizontal="center" vertical="center"/>
    </xf>
    <xf numFmtId="0" fontId="58" fillId="2" borderId="8" xfId="0" applyFont="1" applyFill="1" applyBorder="1" applyAlignment="1">
      <alignment horizontal="center" vertical="center"/>
    </xf>
    <xf numFmtId="0" fontId="31" fillId="4" borderId="17" xfId="0" applyFont="1" applyFill="1" applyBorder="1" applyAlignment="1">
      <alignment horizontal="center" vertical="center"/>
    </xf>
    <xf numFmtId="0" fontId="31" fillId="4" borderId="19" xfId="0" applyFont="1" applyFill="1" applyBorder="1" applyAlignment="1">
      <alignment horizontal="center" vertical="center"/>
    </xf>
    <xf numFmtId="0" fontId="31" fillId="4" borderId="10" xfId="0" applyFont="1" applyFill="1" applyBorder="1" applyAlignment="1">
      <alignment horizontal="center" vertical="center"/>
    </xf>
    <xf numFmtId="0" fontId="31" fillId="13" borderId="17" xfId="0" applyFont="1" applyFill="1" applyBorder="1" applyAlignment="1">
      <alignment horizontal="center" vertical="center" wrapText="1"/>
    </xf>
    <xf numFmtId="0" fontId="31" fillId="13" borderId="19" xfId="0" applyFont="1" applyFill="1" applyBorder="1" applyAlignment="1">
      <alignment horizontal="center" vertical="center" wrapText="1"/>
    </xf>
    <xf numFmtId="0" fontId="31" fillId="13" borderId="10" xfId="0" applyFont="1" applyFill="1" applyBorder="1" applyAlignment="1">
      <alignment horizontal="center" vertical="center" wrapText="1"/>
    </xf>
    <xf numFmtId="0" fontId="7" fillId="0" borderId="17" xfId="0" applyFont="1" applyBorder="1" applyAlignment="1">
      <alignment horizontal="center" vertical="center"/>
    </xf>
    <xf numFmtId="0" fontId="7" fillId="0" borderId="19" xfId="0" applyFont="1" applyBorder="1" applyAlignment="1">
      <alignment horizontal="center" vertical="center"/>
    </xf>
    <xf numFmtId="0" fontId="7" fillId="0" borderId="10" xfId="0" applyFont="1" applyBorder="1" applyAlignment="1">
      <alignment horizontal="center" vertical="center"/>
    </xf>
    <xf numFmtId="0" fontId="30" fillId="9" borderId="9" xfId="0" applyFont="1" applyFill="1" applyBorder="1" applyAlignment="1">
      <alignment horizontal="center" vertical="center" wrapText="1"/>
    </xf>
    <xf numFmtId="0" fontId="30" fillId="9" borderId="0"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2" fillId="0" borderId="9" xfId="0" applyFont="1" applyFill="1" applyBorder="1" applyAlignment="1">
      <alignment horizontal="center" vertical="center"/>
    </xf>
    <xf numFmtId="0" fontId="12" fillId="0" borderId="0" xfId="0" applyFont="1" applyFill="1" applyBorder="1" applyAlignment="1">
      <alignment horizontal="center" vertical="center"/>
    </xf>
    <xf numFmtId="0" fontId="22" fillId="0" borderId="8" xfId="0" applyFont="1" applyFill="1" applyBorder="1" applyAlignment="1">
      <alignment horizontal="center" vertical="center" wrapText="1"/>
    </xf>
    <xf numFmtId="0" fontId="30" fillId="7" borderId="17" xfId="0" applyFont="1" applyFill="1" applyBorder="1" applyAlignment="1">
      <alignment horizontal="center" vertical="center" wrapText="1"/>
    </xf>
    <xf numFmtId="0" fontId="30" fillId="7" borderId="19" xfId="0" applyFont="1" applyFill="1" applyBorder="1" applyAlignment="1">
      <alignment horizontal="center" vertical="center" wrapText="1"/>
    </xf>
    <xf numFmtId="0" fontId="30" fillId="7" borderId="10" xfId="0" applyFont="1" applyFill="1" applyBorder="1" applyAlignment="1">
      <alignment horizontal="center" vertical="center" wrapText="1"/>
    </xf>
    <xf numFmtId="0" fontId="90" fillId="2" borderId="0" xfId="0" applyFont="1" applyFill="1" applyBorder="1" applyAlignment="1">
      <alignment horizontal="right" vertical="center" wrapText="1"/>
    </xf>
    <xf numFmtId="0" fontId="60" fillId="2" borderId="0" xfId="0" applyFont="1" applyFill="1" applyBorder="1" applyAlignment="1">
      <alignment horizontal="right" vertical="center" wrapText="1"/>
    </xf>
    <xf numFmtId="0" fontId="97" fillId="15" borderId="17" xfId="0" applyFont="1" applyFill="1" applyBorder="1" applyAlignment="1">
      <alignment horizontal="center" vertical="center" wrapText="1"/>
    </xf>
    <xf numFmtId="0" fontId="97" fillId="15" borderId="19" xfId="0" applyFont="1" applyFill="1" applyBorder="1" applyAlignment="1">
      <alignment horizontal="center" vertical="center" wrapText="1"/>
    </xf>
    <xf numFmtId="0" fontId="97" fillId="15" borderId="10" xfId="0" applyFont="1" applyFill="1" applyBorder="1" applyAlignment="1">
      <alignment horizontal="center" vertical="center" wrapText="1"/>
    </xf>
  </cellXfs>
  <cellStyles count="17">
    <cellStyle name="Euro" xfId="1"/>
    <cellStyle name="Euro 2" xfId="2"/>
    <cellStyle name="Euro 2 2" xfId="15"/>
    <cellStyle name="Euro_2012- PEP RA - calcul couts internes base" xfId="3"/>
    <cellStyle name="Lien hypertexte" xfId="16" builtinId="8"/>
    <cellStyle name="Milliers 2" xfId="4"/>
    <cellStyle name="Normal" xfId="0" builtinId="0"/>
    <cellStyle name="Normal 2" xfId="5"/>
    <cellStyle name="Normal 2 2" xfId="6"/>
    <cellStyle name="Normal 2 2 2" xfId="7"/>
    <cellStyle name="Normal 2 2 3" xfId="8"/>
    <cellStyle name="Normal 2 3" xfId="9"/>
    <cellStyle name="Normal 2_CR financier CasDar-iteipmai2009" xfId="10"/>
    <cellStyle name="Normal 3" xfId="11"/>
    <cellStyle name="Normal 4" xfId="12"/>
    <cellStyle name="Normal 5" xfId="13"/>
    <cellStyle name="Pourcentage 2" xfId="14"/>
  </cellStyles>
  <dxfs count="28">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9" tint="0.59996337778862885"/>
        </patternFill>
      </fill>
    </dxf>
    <dxf>
      <fill>
        <patternFill>
          <bgColor theme="0" tint="-0.24994659260841701"/>
        </patternFill>
      </fill>
    </dxf>
    <dxf>
      <fill>
        <patternFill>
          <bgColor theme="5"/>
        </patternFill>
      </fill>
    </dxf>
    <dxf>
      <fill>
        <patternFill>
          <bgColor theme="9" tint="0.59996337778862885"/>
        </patternFill>
      </fill>
    </dxf>
    <dxf>
      <fill>
        <patternFill>
          <bgColor theme="0" tint="-0.24994659260841701"/>
        </patternFill>
      </fill>
    </dxf>
    <dxf>
      <fill>
        <patternFill>
          <bgColor theme="5"/>
        </patternFill>
      </fill>
    </dxf>
    <dxf>
      <fill>
        <patternFill>
          <bgColor theme="9" tint="0.59996337778862885"/>
        </patternFill>
      </fill>
    </dxf>
    <dxf>
      <fill>
        <patternFill>
          <bgColor theme="0" tint="-0.24994659260841701"/>
        </patternFill>
      </fill>
    </dxf>
    <dxf>
      <fill>
        <patternFill>
          <bgColor theme="5"/>
        </patternFill>
      </fill>
    </dxf>
    <dxf>
      <fill>
        <patternFill>
          <bgColor theme="9" tint="0.59996337778862885"/>
        </patternFill>
      </fill>
    </dxf>
    <dxf>
      <fill>
        <patternFill>
          <bgColor theme="0" tint="-0.24994659260841701"/>
        </patternFill>
      </fill>
    </dxf>
    <dxf>
      <fill>
        <patternFill>
          <bgColor theme="5"/>
        </patternFill>
      </fill>
    </dxf>
    <dxf>
      <fill>
        <patternFill>
          <bgColor theme="9" tint="0.59996337778862885"/>
        </patternFill>
      </fill>
    </dxf>
    <dxf>
      <fill>
        <patternFill>
          <bgColor theme="0" tint="-0.24994659260841701"/>
        </patternFill>
      </fill>
    </dxf>
    <dxf>
      <fill>
        <patternFill>
          <bgColor theme="5"/>
        </patternFill>
      </fill>
    </dxf>
    <dxf>
      <fill>
        <patternFill>
          <bgColor theme="9" tint="0.59996337778862885"/>
        </patternFill>
      </fill>
    </dxf>
    <dxf>
      <fill>
        <patternFill>
          <bgColor theme="0" tint="-0.24994659260841701"/>
        </patternFill>
      </fill>
    </dxf>
    <dxf>
      <fill>
        <patternFill>
          <bgColor theme="5"/>
        </patternFill>
      </fill>
    </dxf>
    <dxf>
      <fill>
        <patternFill>
          <bgColor theme="9" tint="0.39994506668294322"/>
        </patternFill>
      </fill>
    </dxf>
    <dxf>
      <fill>
        <patternFill>
          <bgColor rgb="FFFFFF66"/>
        </patternFill>
      </fill>
    </dxf>
    <dxf>
      <fill>
        <patternFill>
          <bgColor rgb="FFFF5050"/>
        </patternFill>
      </fill>
    </dxf>
  </dxfs>
  <tableStyles count="0" defaultTableStyle="TableStyleMedium2" defaultPivotStyle="PivotStyleLight16"/>
  <colors>
    <mruColors>
      <color rgb="FF067F37"/>
      <color rgb="FF444444"/>
      <color rgb="FFB1C803"/>
      <color rgb="FFE3630C"/>
      <color rgb="FFFFC82D"/>
      <color rgb="FFFF9933"/>
      <color rgb="FFFFD279"/>
      <color rgb="FFD4D700"/>
      <color rgb="FFF3B200"/>
      <color rgb="FF88B62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[Grille Check'Mex (2).xlsx]4. Analyse graphique!Tableau croisé dynamique1</c:name>
    <c:fmtId val="0"/>
  </c:pivotSource>
  <c:chart>
    <c:title>
      <c:tx>
        <c:rich>
          <a:bodyPr rot="0" spcFirstLastPara="1" vertOverflow="ellipsis" vert="horz" wrap="square" anchor="ctr" anchorCtr="1"/>
          <a:lstStyle/>
          <a:p>
            <a:pPr>
              <a:defRPr sz="1400" b="1" i="0" u="none" strike="noStrike" kern="1200" spc="0" baseline="0">
                <a:solidFill>
                  <a:srgbClr val="FF5050"/>
                </a:solidFill>
                <a:latin typeface="Arial Black" panose="020B0A04020102020204" pitchFamily="34" charset="0"/>
                <a:ea typeface="+mn-ea"/>
                <a:cs typeface="+mn-cs"/>
              </a:defRPr>
            </a:pPr>
            <a:r>
              <a:rPr lang="en-US" b="1">
                <a:solidFill>
                  <a:srgbClr val="E3630C"/>
                </a:solidFill>
                <a:latin typeface="Arial Black" panose="020B0A04020102020204" pitchFamily="34" charset="0"/>
              </a:rPr>
              <a:t>Effet de la dose (%)</a:t>
            </a:r>
          </a:p>
        </c:rich>
      </c:tx>
      <c:layout>
        <c:manualLayout>
          <c:xMode val="edge"/>
          <c:yMode val="edge"/>
          <c:x val="0.36415947756588718"/>
          <c:y val="0.11910936822289493"/>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rgbClr val="FF5050"/>
              </a:solidFill>
              <a:latin typeface="Arial Black" panose="020B0A04020102020204" pitchFamily="34" charset="0"/>
              <a:ea typeface="+mn-ea"/>
              <a:cs typeface="+mn-cs"/>
            </a:defRPr>
          </a:pPr>
          <a:endParaRPr lang="fr-FR"/>
        </a:p>
      </c:txPr>
    </c:title>
    <c:autoTitleDeleted val="0"/>
    <c:pivotFmts>
      <c:pivotFmt>
        <c:idx val="0"/>
        <c:spPr>
          <a:solidFill>
            <a:schemeClr val="accent1"/>
          </a:solidFill>
          <a:ln>
            <a:noFill/>
          </a:ln>
          <a:effectLst/>
        </c:spPr>
        <c:marker>
          <c:symbol val="none"/>
        </c:marker>
      </c:pivotFmt>
    </c:pivotFmts>
    <c:plotArea>
      <c:layout/>
      <c:barChart>
        <c:barDir val="col"/>
        <c:grouping val="clustered"/>
        <c:varyColors val="0"/>
        <c:ser>
          <c:idx val="0"/>
          <c:order val="0"/>
          <c:tx>
            <c:strRef>
              <c:f>'4. Analyse graphique'!$B$31</c:f>
              <c:strCache>
                <c:ptCount val="1"/>
                <c:pt idx="0">
                  <c:v>Total</c:v>
                </c:pt>
              </c:strCache>
            </c:strRef>
          </c:tx>
          <c:spPr>
            <a:solidFill>
              <a:schemeClr val="accent1"/>
            </a:solidFill>
            <a:ln>
              <a:noFill/>
            </a:ln>
            <a:effectLst/>
          </c:spPr>
          <c:invertIfNegative val="0"/>
          <c:cat>
            <c:strRef>
              <c:f>'4. Analyse graphique'!$A$32:$A$35</c:f>
              <c:strCache>
                <c:ptCount val="3"/>
                <c:pt idx="0">
                  <c:v>amélioration significative</c:v>
                </c:pt>
                <c:pt idx="1">
                  <c:v>dégradation significative</c:v>
                </c:pt>
                <c:pt idx="2">
                  <c:v>pas d'effet</c:v>
                </c:pt>
              </c:strCache>
            </c:strRef>
          </c:cat>
          <c:val>
            <c:numRef>
              <c:f>'4. Analyse graphique'!$B$32:$B$35</c:f>
              <c:numCache>
                <c:formatCode>General</c:formatCode>
                <c:ptCount val="3"/>
                <c:pt idx="0">
                  <c:v>2.8</c:v>
                </c:pt>
                <c:pt idx="1">
                  <c:v>1.9000000000000001</c:v>
                </c:pt>
                <c:pt idx="2">
                  <c:v>1.5</c:v>
                </c:pt>
              </c:numCache>
            </c:numRef>
          </c:val>
          <c:extLst>
            <c:ext xmlns:c16="http://schemas.microsoft.com/office/drawing/2014/chart" uri="{C3380CC4-5D6E-409C-BE32-E72D297353CC}">
              <c16:uniqueId val="{00000000-EDDD-4A6F-AA77-A0AF4E20FA09}"/>
            </c:ext>
          </c:extLst>
        </c:ser>
        <c:dLbls>
          <c:showLegendKey val="0"/>
          <c:showVal val="0"/>
          <c:showCatName val="0"/>
          <c:showSerName val="0"/>
          <c:showPercent val="0"/>
          <c:showBubbleSize val="0"/>
        </c:dLbls>
        <c:gapWidth val="219"/>
        <c:overlap val="-27"/>
        <c:axId val="562109520"/>
        <c:axId val="562108976"/>
      </c:barChart>
      <c:catAx>
        <c:axId val="5621095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62108976"/>
        <c:crosses val="autoZero"/>
        <c:auto val="1"/>
        <c:lblAlgn val="ctr"/>
        <c:lblOffset val="100"/>
        <c:noMultiLvlLbl val="0"/>
      </c:catAx>
      <c:valAx>
        <c:axId val="5621089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6210952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[Grille Check'Mex (2).xlsx]4. Analyse graphique!Tableau croisé dynamique5</c:name>
    <c:fmtId val="0"/>
  </c:pivotSource>
  <c:chart>
    <c:title>
      <c:tx>
        <c:rich>
          <a:bodyPr rot="0" spcFirstLastPara="1" vertOverflow="ellipsis" vert="horz" wrap="square" anchor="ctr" anchorCtr="1"/>
          <a:lstStyle/>
          <a:p>
            <a:pPr>
              <a:defRPr sz="1400" b="1" i="0" u="none" strike="noStrike" kern="1200" spc="0" baseline="0">
                <a:solidFill>
                  <a:srgbClr val="FF5050"/>
                </a:solidFill>
                <a:latin typeface="Arial Black" panose="020B0A04020102020204" pitchFamily="34" charset="0"/>
                <a:ea typeface="+mn-ea"/>
                <a:cs typeface="+mn-cs"/>
              </a:defRPr>
            </a:pPr>
            <a:r>
              <a:rPr lang="en-US" b="1">
                <a:solidFill>
                  <a:srgbClr val="E3630C"/>
                </a:solidFill>
                <a:latin typeface="Arial Black" panose="020B0A04020102020204" pitchFamily="34" charset="0"/>
              </a:rPr>
              <a:t>Effet de la durée (j)</a:t>
            </a:r>
          </a:p>
        </c:rich>
      </c:tx>
      <c:overlay val="0"/>
      <c:spPr>
        <a:noFill/>
        <a:ln>
          <a:noFill/>
        </a:ln>
        <a:effectLst/>
      </c:spPr>
      <c:txPr>
        <a:bodyPr rot="0" spcFirstLastPara="1" vertOverflow="ellipsis" vert="horz" wrap="square" anchor="ctr" anchorCtr="1"/>
        <a:lstStyle/>
        <a:p>
          <a:pPr>
            <a:defRPr sz="1400" b="1" i="0" u="none" strike="noStrike" kern="1200" spc="0" baseline="0">
              <a:solidFill>
                <a:srgbClr val="FF5050"/>
              </a:solidFill>
              <a:latin typeface="Arial Black" panose="020B0A04020102020204" pitchFamily="34" charset="0"/>
              <a:ea typeface="+mn-ea"/>
              <a:cs typeface="+mn-cs"/>
            </a:defRPr>
          </a:pPr>
          <a:endParaRPr lang="fr-FR"/>
        </a:p>
      </c:txPr>
    </c:title>
    <c:autoTitleDeleted val="0"/>
    <c:pivotFmts>
      <c:pivotFmt>
        <c:idx val="0"/>
        <c:spPr>
          <a:solidFill>
            <a:schemeClr val="accent1"/>
          </a:solidFill>
          <a:ln>
            <a:noFill/>
          </a:ln>
          <a:effectLst/>
        </c:spPr>
        <c:marker>
          <c:symbol val="none"/>
        </c:marker>
      </c:pivotFmt>
    </c:pivotFmts>
    <c:plotArea>
      <c:layout/>
      <c:barChart>
        <c:barDir val="col"/>
        <c:grouping val="clustered"/>
        <c:varyColors val="0"/>
        <c:ser>
          <c:idx val="0"/>
          <c:order val="0"/>
          <c:tx>
            <c:strRef>
              <c:f>'4. Analyse graphique'!$H$32</c:f>
              <c:strCache>
                <c:ptCount val="1"/>
                <c:pt idx="0">
                  <c:v>Total</c:v>
                </c:pt>
              </c:strCache>
            </c:strRef>
          </c:tx>
          <c:spPr>
            <a:solidFill>
              <a:schemeClr val="accent1"/>
            </a:solidFill>
            <a:ln>
              <a:noFill/>
            </a:ln>
            <a:effectLst/>
          </c:spPr>
          <c:invertIfNegative val="0"/>
          <c:cat>
            <c:strRef>
              <c:f>'4. Analyse graphique'!$G$33:$G$36</c:f>
              <c:strCache>
                <c:ptCount val="3"/>
                <c:pt idx="0">
                  <c:v>amélioration significative</c:v>
                </c:pt>
                <c:pt idx="1">
                  <c:v>dégradation significative</c:v>
                </c:pt>
                <c:pt idx="2">
                  <c:v>pas d'effet</c:v>
                </c:pt>
              </c:strCache>
            </c:strRef>
          </c:cat>
          <c:val>
            <c:numRef>
              <c:f>'4. Analyse graphique'!$H$33:$H$36</c:f>
              <c:numCache>
                <c:formatCode>General</c:formatCode>
                <c:ptCount val="3"/>
                <c:pt idx="0">
                  <c:v>21.4</c:v>
                </c:pt>
                <c:pt idx="1">
                  <c:v>7</c:v>
                </c:pt>
                <c:pt idx="2">
                  <c:v>7</c:v>
                </c:pt>
              </c:numCache>
            </c:numRef>
          </c:val>
          <c:extLst>
            <c:ext xmlns:c16="http://schemas.microsoft.com/office/drawing/2014/chart" uri="{C3380CC4-5D6E-409C-BE32-E72D297353CC}">
              <c16:uniqueId val="{00000000-71FB-44F3-A1C5-062338DE08A0}"/>
            </c:ext>
          </c:extLst>
        </c:ser>
        <c:dLbls>
          <c:showLegendKey val="0"/>
          <c:showVal val="0"/>
          <c:showCatName val="0"/>
          <c:showSerName val="0"/>
          <c:showPercent val="0"/>
          <c:showBubbleSize val="0"/>
        </c:dLbls>
        <c:gapWidth val="219"/>
        <c:overlap val="-27"/>
        <c:axId val="562107888"/>
        <c:axId val="562110064"/>
      </c:barChart>
      <c:catAx>
        <c:axId val="562107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62110064"/>
        <c:crosses val="autoZero"/>
        <c:auto val="1"/>
        <c:lblAlgn val="ctr"/>
        <c:lblOffset val="100"/>
        <c:noMultiLvlLbl val="0"/>
      </c:catAx>
      <c:valAx>
        <c:axId val="5621100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6210788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[Grille Check'Mex (2).xlsx]4. Analyse graphique!Tableau croisé dynamique7</c:name>
    <c:fmtId val="0"/>
  </c:pivotSource>
  <c:chart>
    <c:title>
      <c:tx>
        <c:rich>
          <a:bodyPr rot="0" spcFirstLastPara="1" vertOverflow="ellipsis" vert="horz" wrap="square" anchor="ctr" anchorCtr="1"/>
          <a:lstStyle/>
          <a:p>
            <a:pPr>
              <a:defRPr sz="1400" b="0" i="0" u="none" strike="noStrike" kern="1200" spc="0" baseline="0">
                <a:solidFill>
                  <a:srgbClr val="FF5050"/>
                </a:solidFill>
                <a:latin typeface="+mn-lt"/>
                <a:ea typeface="+mn-ea"/>
                <a:cs typeface="+mn-cs"/>
              </a:defRPr>
            </a:pPr>
            <a:r>
              <a:rPr lang="en-US" sz="1800" b="1" i="0" baseline="0">
                <a:solidFill>
                  <a:srgbClr val="E3630C"/>
                </a:solidFill>
                <a:effectLst/>
              </a:rPr>
              <a:t>Nombre de publications/type d'effet</a:t>
            </a:r>
            <a:endParaRPr lang="fr-FR">
              <a:solidFill>
                <a:srgbClr val="E3630C"/>
              </a:solidFill>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FF5050"/>
              </a:solidFill>
              <a:latin typeface="+mn-lt"/>
              <a:ea typeface="+mn-ea"/>
              <a:cs typeface="+mn-cs"/>
            </a:defRPr>
          </a:pPr>
          <a:endParaRPr lang="fr-FR"/>
        </a:p>
      </c:txPr>
    </c:title>
    <c:autoTitleDeleted val="0"/>
    <c:pivotFmts>
      <c:pivotFmt>
        <c:idx val="0"/>
        <c:spPr>
          <a:solidFill>
            <a:schemeClr val="accent1"/>
          </a:solidFill>
          <a:ln>
            <a:noFill/>
          </a:ln>
          <a:effectLst/>
        </c:spPr>
        <c:marker>
          <c:symbol val="none"/>
        </c:marker>
      </c:pivotFmt>
    </c:pivotFmts>
    <c:plotArea>
      <c:layout/>
      <c:barChart>
        <c:barDir val="col"/>
        <c:grouping val="clustered"/>
        <c:varyColors val="0"/>
        <c:ser>
          <c:idx val="0"/>
          <c:order val="0"/>
          <c:tx>
            <c:strRef>
              <c:f>'4. Analyse graphique'!$C$11</c:f>
              <c:strCache>
                <c:ptCount val="1"/>
                <c:pt idx="0">
                  <c:v>Total</c:v>
                </c:pt>
              </c:strCache>
            </c:strRef>
          </c:tx>
          <c:spPr>
            <a:solidFill>
              <a:schemeClr val="accent1"/>
            </a:solidFill>
            <a:ln>
              <a:noFill/>
            </a:ln>
            <a:effectLst/>
          </c:spPr>
          <c:invertIfNegative val="0"/>
          <c:cat>
            <c:strRef>
              <c:f>'4. Analyse graphique'!$B$12:$B$15</c:f>
              <c:strCache>
                <c:ptCount val="3"/>
                <c:pt idx="0">
                  <c:v>amélioration significative</c:v>
                </c:pt>
                <c:pt idx="1">
                  <c:v>dégradation significative</c:v>
                </c:pt>
                <c:pt idx="2">
                  <c:v>pas d'effet</c:v>
                </c:pt>
              </c:strCache>
            </c:strRef>
          </c:cat>
          <c:val>
            <c:numRef>
              <c:f>'4. Analyse graphique'!$C$12:$C$15</c:f>
              <c:numCache>
                <c:formatCode>General</c:formatCode>
                <c:ptCount val="3"/>
                <c:pt idx="0">
                  <c:v>5</c:v>
                </c:pt>
                <c:pt idx="1">
                  <c:v>3</c:v>
                </c:pt>
                <c:pt idx="2">
                  <c:v>1</c:v>
                </c:pt>
              </c:numCache>
            </c:numRef>
          </c:val>
          <c:extLst>
            <c:ext xmlns:c16="http://schemas.microsoft.com/office/drawing/2014/chart" uri="{C3380CC4-5D6E-409C-BE32-E72D297353CC}">
              <c16:uniqueId val="{00000000-2F3E-4DBD-B8CD-45E4E6AA3562}"/>
            </c:ext>
          </c:extLst>
        </c:ser>
        <c:dLbls>
          <c:showLegendKey val="0"/>
          <c:showVal val="0"/>
          <c:showCatName val="0"/>
          <c:showSerName val="0"/>
          <c:showPercent val="0"/>
          <c:showBubbleSize val="0"/>
        </c:dLbls>
        <c:gapWidth val="219"/>
        <c:overlap val="-27"/>
        <c:axId val="562120944"/>
        <c:axId val="562110608"/>
      </c:barChart>
      <c:catAx>
        <c:axId val="5621209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62110608"/>
        <c:crosses val="autoZero"/>
        <c:auto val="1"/>
        <c:lblAlgn val="ctr"/>
        <c:lblOffset val="100"/>
        <c:noMultiLvlLbl val="0"/>
      </c:catAx>
      <c:valAx>
        <c:axId val="5621106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621209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jpeg"/><Relationship Id="rId7" Type="http://schemas.openxmlformats.org/officeDocument/2006/relationships/image" Target="../media/image7.png"/><Relationship Id="rId12" Type="http://schemas.openxmlformats.org/officeDocument/2006/relationships/image" Target="../media/image10.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jpeg"/><Relationship Id="rId11" Type="http://schemas.microsoft.com/office/2007/relationships/hdphoto" Target="../media/hdphoto2.wdp"/><Relationship Id="rId5" Type="http://schemas.openxmlformats.org/officeDocument/2006/relationships/image" Target="../media/image5.png"/><Relationship Id="rId10" Type="http://schemas.openxmlformats.org/officeDocument/2006/relationships/image" Target="../media/image9.png"/><Relationship Id="rId4" Type="http://schemas.openxmlformats.org/officeDocument/2006/relationships/image" Target="../media/image4.png"/><Relationship Id="rId9" Type="http://schemas.microsoft.com/office/2007/relationships/hdphoto" Target="../media/hdphoto1.wdp"/></Relationships>
</file>

<file path=xl/drawings/_rels/drawing2.xml.rels><?xml version="1.0" encoding="UTF-8" standalone="yes"?>
<Relationships xmlns="http://schemas.openxmlformats.org/package/2006/relationships"><Relationship Id="rId2" Type="http://schemas.openxmlformats.org/officeDocument/2006/relationships/image" Target="../media/image12.jpg"/><Relationship Id="rId1" Type="http://schemas.openxmlformats.org/officeDocument/2006/relationships/image" Target="../media/image11.jpg"/></Relationships>
</file>

<file path=xl/drawings/_rels/drawing3.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4.svg"/><Relationship Id="rId1" Type="http://schemas.openxmlformats.org/officeDocument/2006/relationships/image" Target="../media/image13.png"/><Relationship Id="rId4" Type="http://schemas.openxmlformats.org/officeDocument/2006/relationships/image" Target="../media/image16.svg"/></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16.png"/><Relationship Id="rId1" Type="http://schemas.openxmlformats.org/officeDocument/2006/relationships/image" Target="../media/image15.png"/><Relationship Id="rId5" Type="http://schemas.openxmlformats.org/officeDocument/2006/relationships/image" Target="../media/image18.png"/><Relationship Id="rId4" Type="http://schemas.openxmlformats.org/officeDocument/2006/relationships/image" Target="../media/image20.svg"/></Relationships>
</file>

<file path=xl/drawings/_rels/drawing6.xml.rels><?xml version="1.0" encoding="UTF-8" standalone="yes"?>
<Relationships xmlns="http://schemas.openxmlformats.org/package/2006/relationships"><Relationship Id="rId2" Type="http://schemas.openxmlformats.org/officeDocument/2006/relationships/image" Target="../media/image20.svg"/><Relationship Id="rId1" Type="http://schemas.openxmlformats.org/officeDocument/2006/relationships/image" Target="../media/image19.png"/></Relationships>
</file>

<file path=xl/drawings/_rels/drawing7.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svg"/><Relationship Id="rId1" Type="http://schemas.openxmlformats.org/officeDocument/2006/relationships/image" Target="../media/image20.png"/></Relationships>
</file>

<file path=xl/drawings/drawing1.xml><?xml version="1.0" encoding="utf-8"?>
<xdr:wsDr xmlns:xdr="http://schemas.openxmlformats.org/drawingml/2006/spreadsheetDrawing" xmlns:a="http://schemas.openxmlformats.org/drawingml/2006/main">
  <xdr:twoCellAnchor editAs="oneCell">
    <xdr:from>
      <xdr:col>2</xdr:col>
      <xdr:colOff>3295650</xdr:colOff>
      <xdr:row>5</xdr:row>
      <xdr:rowOff>123824</xdr:rowOff>
    </xdr:from>
    <xdr:to>
      <xdr:col>3</xdr:col>
      <xdr:colOff>6350</xdr:colOff>
      <xdr:row>6</xdr:row>
      <xdr:rowOff>530224</xdr:rowOff>
    </xdr:to>
    <xdr:pic>
      <xdr:nvPicPr>
        <xdr:cNvPr id="2" name="Image 1">
          <a:extLst>
            <a:ext uri="{FF2B5EF4-FFF2-40B4-BE49-F238E27FC236}">
              <a16:creationId xmlns:a16="http://schemas.microsoft.com/office/drawing/2014/main" id="{07DB98AB-6FF9-43F9-B08F-2A75E4A0A585}"/>
            </a:ext>
          </a:extLst>
        </xdr:cNvPr>
        <xdr:cNvPicPr>
          <a:picLocks noChangeAspect="1"/>
        </xdr:cNvPicPr>
      </xdr:nvPicPr>
      <xdr:blipFill>
        <a:blip xmlns:r="http://schemas.openxmlformats.org/officeDocument/2006/relationships" r:embed="rId1"/>
        <a:stretch>
          <a:fillRect/>
        </a:stretch>
      </xdr:blipFill>
      <xdr:spPr>
        <a:xfrm>
          <a:off x="4514850" y="2438399"/>
          <a:ext cx="549275" cy="587375"/>
        </a:xfrm>
        <a:prstGeom prst="rect">
          <a:avLst/>
        </a:prstGeom>
      </xdr:spPr>
    </xdr:pic>
    <xdr:clientData/>
  </xdr:twoCellAnchor>
  <xdr:twoCellAnchor editAs="oneCell">
    <xdr:from>
      <xdr:col>0</xdr:col>
      <xdr:colOff>94009</xdr:colOff>
      <xdr:row>11</xdr:row>
      <xdr:rowOff>31905</xdr:rowOff>
    </xdr:from>
    <xdr:to>
      <xdr:col>2</xdr:col>
      <xdr:colOff>2786</xdr:colOff>
      <xdr:row>11</xdr:row>
      <xdr:rowOff>444535</xdr:rowOff>
    </xdr:to>
    <xdr:pic>
      <xdr:nvPicPr>
        <xdr:cNvPr id="3" name="Image 2" descr="by-nc-sa">
          <a:extLst>
            <a:ext uri="{FF2B5EF4-FFF2-40B4-BE49-F238E27FC236}">
              <a16:creationId xmlns:a16="http://schemas.microsoft.com/office/drawing/2014/main" id="{C041BB65-41C4-47DE-929A-23BE9796F3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4009" y="4527705"/>
          <a:ext cx="1185127" cy="4221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xdr:row>
      <xdr:rowOff>0</xdr:rowOff>
    </xdr:from>
    <xdr:to>
      <xdr:col>5</xdr:col>
      <xdr:colOff>304800</xdr:colOff>
      <xdr:row>4</xdr:row>
      <xdr:rowOff>304800</xdr:rowOff>
    </xdr:to>
    <xdr:sp macro="" textlink="">
      <xdr:nvSpPr>
        <xdr:cNvPr id="4" name="AutoShape 2" descr="Observatoire National des Anomalies Bovines - INRAE">
          <a:extLst>
            <a:ext uri="{FF2B5EF4-FFF2-40B4-BE49-F238E27FC236}">
              <a16:creationId xmlns:a16="http://schemas.microsoft.com/office/drawing/2014/main" id="{649539ED-E808-422D-AEB0-08B74FB7DEED}"/>
            </a:ext>
          </a:extLst>
        </xdr:cNvPr>
        <xdr:cNvSpPr>
          <a:spLocks noChangeAspect="1" noChangeArrowheads="1"/>
        </xdr:cNvSpPr>
      </xdr:nvSpPr>
      <xdr:spPr bwMode="auto">
        <a:xfrm>
          <a:off x="6515100" y="1987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3</xdr:row>
      <xdr:rowOff>0</xdr:rowOff>
    </xdr:from>
    <xdr:to>
      <xdr:col>6</xdr:col>
      <xdr:colOff>304800</xdr:colOff>
      <xdr:row>3</xdr:row>
      <xdr:rowOff>304800</xdr:rowOff>
    </xdr:to>
    <xdr:sp macro="" textlink="">
      <xdr:nvSpPr>
        <xdr:cNvPr id="5" name="AutoShape 4" descr="UMR 1065 Santé et Agroécologie du Vignoble - L'Inra devient INRAE">
          <a:extLst>
            <a:ext uri="{FF2B5EF4-FFF2-40B4-BE49-F238E27FC236}">
              <a16:creationId xmlns:a16="http://schemas.microsoft.com/office/drawing/2014/main" id="{B1CFE890-E6F3-4847-86C7-3DD63CD1FFDA}"/>
            </a:ext>
          </a:extLst>
        </xdr:cNvPr>
        <xdr:cNvSpPr>
          <a:spLocks noChangeAspect="1" noChangeArrowheads="1"/>
        </xdr:cNvSpPr>
      </xdr:nvSpPr>
      <xdr:spPr bwMode="auto">
        <a:xfrm>
          <a:off x="7315200" y="920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31749</xdr:colOff>
      <xdr:row>1</xdr:row>
      <xdr:rowOff>104775</xdr:rowOff>
    </xdr:from>
    <xdr:to>
      <xdr:col>10</xdr:col>
      <xdr:colOff>0</xdr:colOff>
      <xdr:row>4</xdr:row>
      <xdr:rowOff>101600</xdr:rowOff>
    </xdr:to>
    <xdr:grpSp>
      <xdr:nvGrpSpPr>
        <xdr:cNvPr id="6" name="Groupe 5">
          <a:extLst>
            <a:ext uri="{FF2B5EF4-FFF2-40B4-BE49-F238E27FC236}">
              <a16:creationId xmlns:a16="http://schemas.microsoft.com/office/drawing/2014/main" id="{70D6AF06-D4F2-41AC-BC63-9F24DA054D95}"/>
            </a:ext>
          </a:extLst>
        </xdr:cNvPr>
        <xdr:cNvGrpSpPr/>
      </xdr:nvGrpSpPr>
      <xdr:grpSpPr>
        <a:xfrm>
          <a:off x="31749" y="285750"/>
          <a:ext cx="9359901" cy="1806575"/>
          <a:chOff x="60324" y="317500"/>
          <a:chExt cx="9826626" cy="2130425"/>
        </a:xfrm>
      </xdr:grpSpPr>
      <xdr:pic>
        <xdr:nvPicPr>
          <xdr:cNvPr id="7" name="Image 6">
            <a:extLst>
              <a:ext uri="{FF2B5EF4-FFF2-40B4-BE49-F238E27FC236}">
                <a16:creationId xmlns:a16="http://schemas.microsoft.com/office/drawing/2014/main" id="{0578EBD1-43CB-4995-9C29-4285BF2FBED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734494" y="785321"/>
            <a:ext cx="1012822" cy="943532"/>
          </a:xfrm>
          <a:prstGeom prst="rect">
            <a:avLst/>
          </a:prstGeom>
        </xdr:spPr>
      </xdr:pic>
      <xdr:pic>
        <xdr:nvPicPr>
          <xdr:cNvPr id="8" name="Image 7">
            <a:extLst>
              <a:ext uri="{FF2B5EF4-FFF2-40B4-BE49-F238E27FC236}">
                <a16:creationId xmlns:a16="http://schemas.microsoft.com/office/drawing/2014/main" id="{A5644D5D-3CFE-4BB5-907A-04FA3D5E45E5}"/>
              </a:ext>
            </a:extLst>
          </xdr:cNvPr>
          <xdr:cNvPicPr>
            <a:picLocks noChangeAspect="1"/>
          </xdr:cNvPicPr>
        </xdr:nvPicPr>
        <xdr:blipFill rotWithShape="1">
          <a:blip xmlns:r="http://schemas.openxmlformats.org/officeDocument/2006/relationships" r:embed="rId4"/>
          <a:srcRect t="37327" b="35398"/>
          <a:stretch/>
        </xdr:blipFill>
        <xdr:spPr>
          <a:xfrm>
            <a:off x="5481911" y="787400"/>
            <a:ext cx="1712639" cy="455211"/>
          </a:xfrm>
          <a:prstGeom prst="rect">
            <a:avLst/>
          </a:prstGeom>
        </xdr:spPr>
      </xdr:pic>
      <xdr:pic>
        <xdr:nvPicPr>
          <xdr:cNvPr id="9" name="Image 8">
            <a:extLst>
              <a:ext uri="{FF2B5EF4-FFF2-40B4-BE49-F238E27FC236}">
                <a16:creationId xmlns:a16="http://schemas.microsoft.com/office/drawing/2014/main" id="{8DA74A59-6B47-4067-AA94-F220AFC2E82D}"/>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334250" y="446889"/>
            <a:ext cx="1083949" cy="388136"/>
          </a:xfrm>
          <a:prstGeom prst="rect">
            <a:avLst/>
          </a:prstGeom>
        </xdr:spPr>
      </xdr:pic>
      <xdr:pic>
        <xdr:nvPicPr>
          <xdr:cNvPr id="10" name="Image 9">
            <a:extLst>
              <a:ext uri="{FF2B5EF4-FFF2-40B4-BE49-F238E27FC236}">
                <a16:creationId xmlns:a16="http://schemas.microsoft.com/office/drawing/2014/main" id="{92534A0F-80C6-4BCD-8AD7-CEC1D331965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7464123" y="1854200"/>
            <a:ext cx="1046613" cy="328636"/>
          </a:xfrm>
          <a:prstGeom prst="rect">
            <a:avLst/>
          </a:prstGeom>
        </xdr:spPr>
      </xdr:pic>
      <xdr:sp macro="" textlink="">
        <xdr:nvSpPr>
          <xdr:cNvPr id="11" name="Rectangle : coins arrondis 14">
            <a:extLst>
              <a:ext uri="{FF2B5EF4-FFF2-40B4-BE49-F238E27FC236}">
                <a16:creationId xmlns:a16="http://schemas.microsoft.com/office/drawing/2014/main" id="{6E5F1700-AE4D-4ACE-B329-71CA464CA282}"/>
              </a:ext>
              <a:ext uri="{147F2762-F138-4A5C-976F-8EAC2B608ADB}">
                <a16:predDERef xmlns:a16="http://schemas.microsoft.com/office/drawing/2014/main" pred="{DAFA87B2-4B96-431D-833B-5E8F436EE775}"/>
              </a:ext>
            </a:extLst>
          </xdr:cNvPr>
          <xdr:cNvSpPr/>
        </xdr:nvSpPr>
        <xdr:spPr>
          <a:xfrm>
            <a:off x="60324" y="317500"/>
            <a:ext cx="9826626" cy="2130425"/>
          </a:xfrm>
          <a:prstGeom prst="roundRect">
            <a:avLst>
              <a:gd name="adj" fmla="val 2086"/>
            </a:avLst>
          </a:prstGeom>
          <a:noFill/>
          <a:ln w="28575">
            <a:solidFill>
              <a:srgbClr val="067F37"/>
            </a:solidFill>
            <a:extLst>
              <a:ext uri="{C807C97D-BFC1-408E-A445-0C87EB9F89A2}">
                <ask:lineSketchStyleProps xmlns:ask="http://schemas.microsoft.com/office/drawing/2018/sketchyshapes" xmlns="" sd="1126504864">
                  <a:custGeom>
                    <a:avLst/>
                    <a:gdLst>
                      <a:gd name="connsiteX0" fmla="*/ 0 w 4810125"/>
                      <a:gd name="connsiteY0" fmla="*/ 409583 h 2457450"/>
                      <a:gd name="connsiteX1" fmla="*/ 409583 w 4810125"/>
                      <a:gd name="connsiteY1" fmla="*/ 0 h 2457450"/>
                      <a:gd name="connsiteX2" fmla="*/ 994924 w 4810125"/>
                      <a:gd name="connsiteY2" fmla="*/ 0 h 2457450"/>
                      <a:gd name="connsiteX3" fmla="*/ 1620174 w 4810125"/>
                      <a:gd name="connsiteY3" fmla="*/ 0 h 2457450"/>
                      <a:gd name="connsiteX4" fmla="*/ 2245424 w 4810125"/>
                      <a:gd name="connsiteY4" fmla="*/ 0 h 2457450"/>
                      <a:gd name="connsiteX5" fmla="*/ 2870674 w 4810125"/>
                      <a:gd name="connsiteY5" fmla="*/ 0 h 2457450"/>
                      <a:gd name="connsiteX6" fmla="*/ 3575744 w 4810125"/>
                      <a:gd name="connsiteY6" fmla="*/ 0 h 2457450"/>
                      <a:gd name="connsiteX7" fmla="*/ 4400542 w 4810125"/>
                      <a:gd name="connsiteY7" fmla="*/ 0 h 2457450"/>
                      <a:gd name="connsiteX8" fmla="*/ 4810125 w 4810125"/>
                      <a:gd name="connsiteY8" fmla="*/ 409583 h 2457450"/>
                      <a:gd name="connsiteX9" fmla="*/ 4810125 w 4810125"/>
                      <a:gd name="connsiteY9" fmla="*/ 906529 h 2457450"/>
                      <a:gd name="connsiteX10" fmla="*/ 4810125 w 4810125"/>
                      <a:gd name="connsiteY10" fmla="*/ 1419858 h 2457450"/>
                      <a:gd name="connsiteX11" fmla="*/ 4810125 w 4810125"/>
                      <a:gd name="connsiteY11" fmla="*/ 2047867 h 2457450"/>
                      <a:gd name="connsiteX12" fmla="*/ 4400542 w 4810125"/>
                      <a:gd name="connsiteY12" fmla="*/ 2457450 h 2457450"/>
                      <a:gd name="connsiteX13" fmla="*/ 3775292 w 4810125"/>
                      <a:gd name="connsiteY13" fmla="*/ 2457450 h 2457450"/>
                      <a:gd name="connsiteX14" fmla="*/ 3189951 w 4810125"/>
                      <a:gd name="connsiteY14" fmla="*/ 2457450 h 2457450"/>
                      <a:gd name="connsiteX15" fmla="*/ 2484882 w 4810125"/>
                      <a:gd name="connsiteY15" fmla="*/ 2457450 h 2457450"/>
                      <a:gd name="connsiteX16" fmla="*/ 1779812 w 4810125"/>
                      <a:gd name="connsiteY16" fmla="*/ 2457450 h 2457450"/>
                      <a:gd name="connsiteX17" fmla="*/ 1114652 w 4810125"/>
                      <a:gd name="connsiteY17" fmla="*/ 2457450 h 2457450"/>
                      <a:gd name="connsiteX18" fmla="*/ 409583 w 4810125"/>
                      <a:gd name="connsiteY18" fmla="*/ 2457450 h 2457450"/>
                      <a:gd name="connsiteX19" fmla="*/ 0 w 4810125"/>
                      <a:gd name="connsiteY19" fmla="*/ 2047867 h 2457450"/>
                      <a:gd name="connsiteX20" fmla="*/ 0 w 4810125"/>
                      <a:gd name="connsiteY20" fmla="*/ 1501772 h 2457450"/>
                      <a:gd name="connsiteX21" fmla="*/ 0 w 4810125"/>
                      <a:gd name="connsiteY21" fmla="*/ 955678 h 2457450"/>
                      <a:gd name="connsiteX22" fmla="*/ 0 w 4810125"/>
                      <a:gd name="connsiteY22" fmla="*/ 409583 h 24574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Lst>
                    <a:rect l="l" t="t" r="r" b="b"/>
                    <a:pathLst>
                      <a:path w="4810125" h="2457450" extrusionOk="0">
                        <a:moveTo>
                          <a:pt x="0" y="409583"/>
                        </a:moveTo>
                        <a:cubicBezTo>
                          <a:pt x="-6198" y="177546"/>
                          <a:pt x="224240" y="-5945"/>
                          <a:pt x="409583" y="0"/>
                        </a:cubicBezTo>
                        <a:cubicBezTo>
                          <a:pt x="665563" y="-16188"/>
                          <a:pt x="869860" y="-3844"/>
                          <a:pt x="994924" y="0"/>
                        </a:cubicBezTo>
                        <a:cubicBezTo>
                          <a:pt x="1119988" y="3844"/>
                          <a:pt x="1422095" y="-17365"/>
                          <a:pt x="1620174" y="0"/>
                        </a:cubicBezTo>
                        <a:cubicBezTo>
                          <a:pt x="1818253" y="17365"/>
                          <a:pt x="2056518" y="-16470"/>
                          <a:pt x="2245424" y="0"/>
                        </a:cubicBezTo>
                        <a:cubicBezTo>
                          <a:pt x="2434330" y="16470"/>
                          <a:pt x="2677659" y="8959"/>
                          <a:pt x="2870674" y="0"/>
                        </a:cubicBezTo>
                        <a:cubicBezTo>
                          <a:pt x="3063689" y="-8959"/>
                          <a:pt x="3241512" y="-7932"/>
                          <a:pt x="3575744" y="0"/>
                        </a:cubicBezTo>
                        <a:cubicBezTo>
                          <a:pt x="3909976" y="7932"/>
                          <a:pt x="3992675" y="5210"/>
                          <a:pt x="4400542" y="0"/>
                        </a:cubicBezTo>
                        <a:cubicBezTo>
                          <a:pt x="4621666" y="-25116"/>
                          <a:pt x="4816662" y="182680"/>
                          <a:pt x="4810125" y="409583"/>
                        </a:cubicBezTo>
                        <a:cubicBezTo>
                          <a:pt x="4826048" y="566454"/>
                          <a:pt x="4789797" y="670208"/>
                          <a:pt x="4810125" y="906529"/>
                        </a:cubicBezTo>
                        <a:cubicBezTo>
                          <a:pt x="4830453" y="1142850"/>
                          <a:pt x="4835599" y="1205617"/>
                          <a:pt x="4810125" y="1419858"/>
                        </a:cubicBezTo>
                        <a:cubicBezTo>
                          <a:pt x="4784651" y="1634099"/>
                          <a:pt x="4828680" y="1908149"/>
                          <a:pt x="4810125" y="2047867"/>
                        </a:cubicBezTo>
                        <a:cubicBezTo>
                          <a:pt x="4830180" y="2249480"/>
                          <a:pt x="4624395" y="2485030"/>
                          <a:pt x="4400542" y="2457450"/>
                        </a:cubicBezTo>
                        <a:cubicBezTo>
                          <a:pt x="4151387" y="2457255"/>
                          <a:pt x="4081163" y="2430816"/>
                          <a:pt x="3775292" y="2457450"/>
                        </a:cubicBezTo>
                        <a:cubicBezTo>
                          <a:pt x="3469421" y="2484085"/>
                          <a:pt x="3408958" y="2440396"/>
                          <a:pt x="3189951" y="2457450"/>
                        </a:cubicBezTo>
                        <a:cubicBezTo>
                          <a:pt x="2970944" y="2474504"/>
                          <a:pt x="2752083" y="2456367"/>
                          <a:pt x="2484882" y="2457450"/>
                        </a:cubicBezTo>
                        <a:cubicBezTo>
                          <a:pt x="2217681" y="2458533"/>
                          <a:pt x="2017503" y="2473906"/>
                          <a:pt x="1779812" y="2457450"/>
                        </a:cubicBezTo>
                        <a:cubicBezTo>
                          <a:pt x="1542121" y="2440995"/>
                          <a:pt x="1362968" y="2432756"/>
                          <a:pt x="1114652" y="2457450"/>
                        </a:cubicBezTo>
                        <a:cubicBezTo>
                          <a:pt x="866336" y="2482144"/>
                          <a:pt x="633357" y="2468884"/>
                          <a:pt x="409583" y="2457450"/>
                        </a:cubicBezTo>
                        <a:cubicBezTo>
                          <a:pt x="186344" y="2452727"/>
                          <a:pt x="8236" y="2229340"/>
                          <a:pt x="0" y="2047867"/>
                        </a:cubicBezTo>
                        <a:cubicBezTo>
                          <a:pt x="16566" y="1793131"/>
                          <a:pt x="25982" y="1729644"/>
                          <a:pt x="0" y="1501772"/>
                        </a:cubicBezTo>
                        <a:cubicBezTo>
                          <a:pt x="-25982" y="1273900"/>
                          <a:pt x="444" y="1122548"/>
                          <a:pt x="0" y="955678"/>
                        </a:cubicBezTo>
                        <a:cubicBezTo>
                          <a:pt x="-444" y="788808"/>
                          <a:pt x="25176" y="614487"/>
                          <a:pt x="0" y="409583"/>
                        </a:cubicBezTo>
                        <a:close/>
                      </a:path>
                    </a:pathLst>
                  </a:custGeom>
                  <ask:type>
                    <ask:lineSketchNone/>
                  </ask:type>
                </ask:lineSketchStyleProps>
              </a:ext>
            </a:extLst>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fr-FR" sz="1100"/>
          </a:p>
        </xdr:txBody>
      </xdr:sp>
      <xdr:pic>
        <xdr:nvPicPr>
          <xdr:cNvPr id="12" name="Image 11">
            <a:extLst>
              <a:ext uri="{FF2B5EF4-FFF2-40B4-BE49-F238E27FC236}">
                <a16:creationId xmlns:a16="http://schemas.microsoft.com/office/drawing/2014/main" id="{986AE911-8073-4A60-B5F6-7693B8CEB8F7}"/>
              </a:ext>
            </a:extLst>
          </xdr:cNvPr>
          <xdr:cNvPicPr>
            <a:picLocks noChangeAspect="1"/>
          </xdr:cNvPicPr>
        </xdr:nvPicPr>
        <xdr:blipFill>
          <a:blip xmlns:r="http://schemas.openxmlformats.org/officeDocument/2006/relationships" r:embed="rId7"/>
          <a:stretch>
            <a:fillRect/>
          </a:stretch>
        </xdr:blipFill>
        <xdr:spPr>
          <a:xfrm>
            <a:off x="7581900" y="1106960"/>
            <a:ext cx="823351" cy="562676"/>
          </a:xfrm>
          <a:prstGeom prst="rect">
            <a:avLst/>
          </a:prstGeom>
        </xdr:spPr>
      </xdr:pic>
      <xdr:pic>
        <xdr:nvPicPr>
          <xdr:cNvPr id="13" name="Image 12">
            <a:extLst>
              <a:ext uri="{FF2B5EF4-FFF2-40B4-BE49-F238E27FC236}">
                <a16:creationId xmlns:a16="http://schemas.microsoft.com/office/drawing/2014/main" id="{81B177B3-FA81-44A4-82F8-EB25C9409C3F}"/>
              </a:ext>
            </a:extLst>
          </xdr:cNvPr>
          <xdr:cNvPicPr>
            <a:picLocks noChangeAspect="1"/>
          </xdr:cNvPicPr>
        </xdr:nvPicPr>
        <xdr:blipFill>
          <a:blip xmlns:r="http://schemas.openxmlformats.org/officeDocument/2006/relationships" r:embed="rId8">
            <a:extLst>
              <a:ext uri="{BEBA8EAE-BF5A-486C-A8C5-ECC9F3942E4B}">
                <a14:imgProps xmlns:a14="http://schemas.microsoft.com/office/drawing/2010/main">
                  <a14:imgLayer r:embed="rId9">
                    <a14:imgEffect>
                      <a14:sharpenSoften amount="50000"/>
                    </a14:imgEffect>
                  </a14:imgLayer>
                </a14:imgProps>
              </a:ext>
            </a:extLst>
          </a:blip>
          <a:stretch>
            <a:fillRect/>
          </a:stretch>
        </xdr:blipFill>
        <xdr:spPr>
          <a:xfrm>
            <a:off x="5765800" y="1386700"/>
            <a:ext cx="1237426" cy="588150"/>
          </a:xfrm>
          <a:prstGeom prst="rect">
            <a:avLst/>
          </a:prstGeom>
        </xdr:spPr>
      </xdr:pic>
      <xdr:pic>
        <xdr:nvPicPr>
          <xdr:cNvPr id="14" name="Image 13">
            <a:extLst>
              <a:ext uri="{FF2B5EF4-FFF2-40B4-BE49-F238E27FC236}">
                <a16:creationId xmlns:a16="http://schemas.microsoft.com/office/drawing/2014/main" id="{5CB1B49B-F40C-4797-98E2-9B920ACF1DA4}"/>
              </a:ext>
            </a:extLst>
          </xdr:cNvPr>
          <xdr:cNvPicPr>
            <a:picLocks noChangeAspect="1"/>
          </xdr:cNvPicPr>
        </xdr:nvPicPr>
        <xdr:blipFill rotWithShape="1">
          <a:blip xmlns:r="http://schemas.openxmlformats.org/officeDocument/2006/relationships" r:embed="rId10">
            <a:extLst>
              <a:ext uri="{BEBA8EAE-BF5A-486C-A8C5-ECC9F3942E4B}">
                <a14:imgProps xmlns:a14="http://schemas.microsoft.com/office/drawing/2010/main">
                  <a14:imgLayer r:embed="rId11">
                    <a14:imgEffect>
                      <a14:sharpenSoften amount="25000"/>
                    </a14:imgEffect>
                  </a14:imgLayer>
                </a14:imgProps>
              </a:ext>
            </a:extLst>
          </a:blip>
          <a:srcRect l="23562" r="27820" b="31852"/>
          <a:stretch/>
        </xdr:blipFill>
        <xdr:spPr>
          <a:xfrm>
            <a:off x="107949" y="361468"/>
            <a:ext cx="1295401" cy="1910481"/>
          </a:xfrm>
          <a:prstGeom prst="rect">
            <a:avLst/>
          </a:prstGeom>
        </xdr:spPr>
      </xdr:pic>
    </xdr:grpSp>
    <xdr:clientData/>
  </xdr:twoCellAnchor>
  <xdr:twoCellAnchor editAs="oneCell">
    <xdr:from>
      <xdr:col>2</xdr:col>
      <xdr:colOff>2552699</xdr:colOff>
      <xdr:row>4</xdr:row>
      <xdr:rowOff>262502</xdr:rowOff>
    </xdr:from>
    <xdr:to>
      <xdr:col>2</xdr:col>
      <xdr:colOff>3174998</xdr:colOff>
      <xdr:row>6</xdr:row>
      <xdr:rowOff>552450</xdr:rowOff>
    </xdr:to>
    <xdr:pic>
      <xdr:nvPicPr>
        <xdr:cNvPr id="15" name="Image 14" descr="Appel à projets CASDAR 2020 Semences et sélection végétale - Sow-CSP">
          <a:extLst>
            <a:ext uri="{FF2B5EF4-FFF2-40B4-BE49-F238E27FC236}">
              <a16:creationId xmlns:a16="http://schemas.microsoft.com/office/drawing/2014/main" id="{CFC09A54-1F43-4A44-8CCA-84D52743D9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3829049" y="2250052"/>
          <a:ext cx="622299" cy="7979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5122332</xdr:colOff>
      <xdr:row>7</xdr:row>
      <xdr:rowOff>70999</xdr:rowOff>
    </xdr:from>
    <xdr:to>
      <xdr:col>6</xdr:col>
      <xdr:colOff>488947</xdr:colOff>
      <xdr:row>22</xdr:row>
      <xdr:rowOff>11289</xdr:rowOff>
    </xdr:to>
    <xdr:pic>
      <xdr:nvPicPr>
        <xdr:cNvPr id="2" name="Image 1">
          <a:extLst>
            <a:ext uri="{FF2B5EF4-FFF2-40B4-BE49-F238E27FC236}">
              <a16:creationId xmlns:a16="http://schemas.microsoft.com/office/drawing/2014/main" id="{D9C1F503-7B1E-4C73-9AA4-B3BE5F70BEB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5316" b="5749"/>
        <a:stretch/>
      </xdr:blipFill>
      <xdr:spPr>
        <a:xfrm>
          <a:off x="5922432" y="1975999"/>
          <a:ext cx="4955115" cy="2947015"/>
        </a:xfrm>
        <a:prstGeom prst="rect">
          <a:avLst/>
        </a:prstGeom>
      </xdr:spPr>
    </xdr:pic>
    <xdr:clientData/>
  </xdr:twoCellAnchor>
  <xdr:twoCellAnchor editAs="oneCell">
    <xdr:from>
      <xdr:col>0</xdr:col>
      <xdr:colOff>301625</xdr:colOff>
      <xdr:row>7</xdr:row>
      <xdr:rowOff>185505</xdr:rowOff>
    </xdr:from>
    <xdr:to>
      <xdr:col>1</xdr:col>
      <xdr:colOff>4639732</xdr:colOff>
      <xdr:row>21</xdr:row>
      <xdr:rowOff>116415</xdr:rowOff>
    </xdr:to>
    <xdr:pic>
      <xdr:nvPicPr>
        <xdr:cNvPr id="3" name="Image 2">
          <a:extLst>
            <a:ext uri="{FF2B5EF4-FFF2-40B4-BE49-F238E27FC236}">
              <a16:creationId xmlns:a16="http://schemas.microsoft.com/office/drawing/2014/main" id="{839F8197-9EAF-4A0E-99E4-0912F89F22D6}"/>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18609" b="8938"/>
        <a:stretch/>
      </xdr:blipFill>
      <xdr:spPr>
        <a:xfrm>
          <a:off x="301625" y="2090505"/>
          <a:ext cx="5135032" cy="27344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38875</xdr:colOff>
      <xdr:row>16</xdr:row>
      <xdr:rowOff>18275</xdr:rowOff>
    </xdr:from>
    <xdr:to>
      <xdr:col>0</xdr:col>
      <xdr:colOff>477054</xdr:colOff>
      <xdr:row>16</xdr:row>
      <xdr:rowOff>454800</xdr:rowOff>
    </xdr:to>
    <xdr:pic>
      <xdr:nvPicPr>
        <xdr:cNvPr id="19" name="Graphique 18" descr="Badge Tick1">
          <a:extLst>
            <a:ext uri="{FF2B5EF4-FFF2-40B4-BE49-F238E27FC236}">
              <a16:creationId xmlns:a16="http://schemas.microsoft.com/office/drawing/2014/main" id="{458ABA0B-4C01-4F77-8423-C139D4DB4C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38875" y="21249500"/>
          <a:ext cx="438179" cy="436525"/>
        </a:xfrm>
        <a:prstGeom prst="rect">
          <a:avLst/>
        </a:prstGeom>
      </xdr:spPr>
    </xdr:pic>
    <xdr:clientData/>
  </xdr:twoCellAnchor>
  <xdr:twoCellAnchor editAs="oneCell">
    <xdr:from>
      <xdr:col>0</xdr:col>
      <xdr:colOff>30125</xdr:colOff>
      <xdr:row>17</xdr:row>
      <xdr:rowOff>47625</xdr:rowOff>
    </xdr:from>
    <xdr:to>
      <xdr:col>0</xdr:col>
      <xdr:colOff>465129</xdr:colOff>
      <xdr:row>17</xdr:row>
      <xdr:rowOff>484150</xdr:rowOff>
    </xdr:to>
    <xdr:pic>
      <xdr:nvPicPr>
        <xdr:cNvPr id="21" name="Graphique 20" descr="Badge à ne plus suivre">
          <a:extLst>
            <a:ext uri="{FF2B5EF4-FFF2-40B4-BE49-F238E27FC236}">
              <a16:creationId xmlns:a16="http://schemas.microsoft.com/office/drawing/2014/main" id="{05E89DCD-2C41-4DD2-B64C-F7204BA77B8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xmlns="" r:embed="rId4"/>
            </a:ext>
          </a:extLst>
        </a:blip>
        <a:stretch>
          <a:fillRect/>
        </a:stretch>
      </xdr:blipFill>
      <xdr:spPr>
        <a:xfrm>
          <a:off x="30125" y="26927175"/>
          <a:ext cx="438179" cy="4397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22</xdr:row>
      <xdr:rowOff>163513</xdr:rowOff>
    </xdr:from>
    <xdr:to>
      <xdr:col>4</xdr:col>
      <xdr:colOff>542925</xdr:colOff>
      <xdr:row>42</xdr:row>
      <xdr:rowOff>84137</xdr:rowOff>
    </xdr:to>
    <xdr:graphicFrame macro="">
      <xdr:nvGraphicFramePr>
        <xdr:cNvPr id="4" name="Graphique 3">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724693</xdr:colOff>
      <xdr:row>22</xdr:row>
      <xdr:rowOff>152400</xdr:rowOff>
    </xdr:from>
    <xdr:to>
      <xdr:col>7</xdr:col>
      <xdr:colOff>3730626</xdr:colOff>
      <xdr:row>42</xdr:row>
      <xdr:rowOff>125413</xdr:rowOff>
    </xdr:to>
    <xdr:graphicFrame macro="">
      <xdr:nvGraphicFramePr>
        <xdr:cNvPr id="9" name="Graphique 8">
          <a:extLst>
            <a:ext uri="{FF2B5EF4-FFF2-40B4-BE49-F238E27FC236}">
              <a16:creationId xmlns:a16="http://schemas.microsoft.com/office/drawing/2014/main" id="{00000000-0008-0000-06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48419</xdr:colOff>
      <xdr:row>1</xdr:row>
      <xdr:rowOff>172243</xdr:rowOff>
    </xdr:from>
    <xdr:to>
      <xdr:col>4</xdr:col>
      <xdr:colOff>552450</xdr:colOff>
      <xdr:row>21</xdr:row>
      <xdr:rowOff>39688</xdr:rowOff>
    </xdr:to>
    <xdr:graphicFrame macro="">
      <xdr:nvGraphicFramePr>
        <xdr:cNvPr id="11" name="Graphique 10">
          <a:extLst>
            <a:ext uri="{FF2B5EF4-FFF2-40B4-BE49-F238E27FC236}">
              <a16:creationId xmlns:a16="http://schemas.microsoft.com/office/drawing/2014/main" id="{00000000-0008-0000-06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76200</xdr:colOff>
      <xdr:row>0</xdr:row>
      <xdr:rowOff>111126</xdr:rowOff>
    </xdr:from>
    <xdr:to>
      <xdr:col>11</xdr:col>
      <xdr:colOff>647700</xdr:colOff>
      <xdr:row>2</xdr:row>
      <xdr:rowOff>421498</xdr:rowOff>
    </xdr:to>
    <xdr:grpSp>
      <xdr:nvGrpSpPr>
        <xdr:cNvPr id="7" name="Groupe 6">
          <a:extLst>
            <a:ext uri="{FF2B5EF4-FFF2-40B4-BE49-F238E27FC236}">
              <a16:creationId xmlns:a16="http://schemas.microsoft.com/office/drawing/2014/main" id="{00000000-0008-0000-0800-000007000000}"/>
            </a:ext>
          </a:extLst>
        </xdr:cNvPr>
        <xdr:cNvGrpSpPr/>
      </xdr:nvGrpSpPr>
      <xdr:grpSpPr>
        <a:xfrm>
          <a:off x="4410075" y="111126"/>
          <a:ext cx="3676650" cy="2377297"/>
          <a:chOff x="4616450" y="41276"/>
          <a:chExt cx="4191000" cy="2374122"/>
        </a:xfrm>
      </xdr:grpSpPr>
      <xdr:pic>
        <xdr:nvPicPr>
          <xdr:cNvPr id="3" name="Imag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4616450" y="41276"/>
            <a:ext cx="4191000" cy="2374122"/>
          </a:xfrm>
          <a:prstGeom prst="rect">
            <a:avLst/>
          </a:prstGeom>
        </xdr:spPr>
      </xdr:pic>
      <xdr:sp macro="" textlink="">
        <xdr:nvSpPr>
          <xdr:cNvPr id="2" name="ZoneTexte 1">
            <a:extLst>
              <a:ext uri="{FF2B5EF4-FFF2-40B4-BE49-F238E27FC236}">
                <a16:creationId xmlns:a16="http://schemas.microsoft.com/office/drawing/2014/main" id="{00000000-0008-0000-0800-000002000000}"/>
              </a:ext>
            </a:extLst>
          </xdr:cNvPr>
          <xdr:cNvSpPr txBox="1"/>
        </xdr:nvSpPr>
        <xdr:spPr>
          <a:xfrm>
            <a:off x="6203950" y="101600"/>
            <a:ext cx="693531" cy="2246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900" b="1" i="1">
                <a:solidFill>
                  <a:srgbClr val="FF9933"/>
                </a:solidFill>
                <a:latin typeface="Arial" panose="020B0604020202020204" pitchFamily="34" charset="0"/>
                <a:cs typeface="Arial" panose="020B0604020202020204" pitchFamily="34" charset="0"/>
              </a:rPr>
              <a:t>Figure 1</a:t>
            </a:r>
          </a:p>
        </xdr:txBody>
      </xdr:sp>
    </xdr:grpSp>
    <xdr:clientData/>
  </xdr:twoCellAnchor>
  <xdr:twoCellAnchor>
    <xdr:from>
      <xdr:col>13</xdr:col>
      <xdr:colOff>666750</xdr:colOff>
      <xdr:row>0</xdr:row>
      <xdr:rowOff>3176</xdr:rowOff>
    </xdr:from>
    <xdr:to>
      <xdr:col>14</xdr:col>
      <xdr:colOff>445562</xdr:colOff>
      <xdr:row>0</xdr:row>
      <xdr:rowOff>228174</xdr:rowOff>
    </xdr:to>
    <xdr:sp macro="" textlink="">
      <xdr:nvSpPr>
        <xdr:cNvPr id="8" name="ZoneTexte 7">
          <a:extLst>
            <a:ext uri="{FF2B5EF4-FFF2-40B4-BE49-F238E27FC236}">
              <a16:creationId xmlns:a16="http://schemas.microsoft.com/office/drawing/2014/main" id="{00000000-0008-0000-0800-000008000000}"/>
            </a:ext>
          </a:extLst>
        </xdr:cNvPr>
        <xdr:cNvSpPr txBox="1"/>
      </xdr:nvSpPr>
      <xdr:spPr>
        <a:xfrm>
          <a:off x="10071100" y="3176"/>
          <a:ext cx="578912"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fr-FR" sz="900" b="1" i="1">
              <a:solidFill>
                <a:srgbClr val="FF9933"/>
              </a:solidFill>
              <a:latin typeface="Arial" panose="020B0604020202020204" pitchFamily="34" charset="0"/>
              <a:cs typeface="Arial" panose="020B0604020202020204" pitchFamily="34" charset="0"/>
            </a:rPr>
            <a:t>Figure 2</a:t>
          </a:r>
        </a:p>
      </xdr:txBody>
    </xdr:sp>
    <xdr:clientData/>
  </xdr:twoCellAnchor>
  <xdr:twoCellAnchor editAs="oneCell">
    <xdr:from>
      <xdr:col>11</xdr:col>
      <xdr:colOff>793751</xdr:colOff>
      <xdr:row>0</xdr:row>
      <xdr:rowOff>207069</xdr:rowOff>
    </xdr:from>
    <xdr:to>
      <xdr:col>16</xdr:col>
      <xdr:colOff>620185</xdr:colOff>
      <xdr:row>2</xdr:row>
      <xdr:rowOff>444500</xdr:rowOff>
    </xdr:to>
    <xdr:pic>
      <xdr:nvPicPr>
        <xdr:cNvPr id="10" name="Image 9">
          <a:extLst>
            <a:ext uri="{FF2B5EF4-FFF2-40B4-BE49-F238E27FC236}">
              <a16:creationId xmlns:a16="http://schemas.microsoft.com/office/drawing/2014/main" id="{00000000-0008-0000-0800-00000A000000}"/>
            </a:ext>
          </a:extLst>
        </xdr:cNvPr>
        <xdr:cNvPicPr>
          <a:picLocks noChangeAspect="1"/>
        </xdr:cNvPicPr>
      </xdr:nvPicPr>
      <xdr:blipFill>
        <a:blip xmlns:r="http://schemas.openxmlformats.org/officeDocument/2006/relationships" r:embed="rId2"/>
        <a:stretch>
          <a:fillRect/>
        </a:stretch>
      </xdr:blipFill>
      <xdr:spPr>
        <a:xfrm>
          <a:off x="8597901" y="207069"/>
          <a:ext cx="3820584" cy="2301181"/>
        </a:xfrm>
        <a:prstGeom prst="rect">
          <a:avLst/>
        </a:prstGeom>
      </xdr:spPr>
    </xdr:pic>
    <xdr:clientData/>
  </xdr:twoCellAnchor>
  <xdr:twoCellAnchor editAs="oneCell">
    <xdr:from>
      <xdr:col>0</xdr:col>
      <xdr:colOff>552450</xdr:colOff>
      <xdr:row>3</xdr:row>
      <xdr:rowOff>342900</xdr:rowOff>
    </xdr:from>
    <xdr:to>
      <xdr:col>1</xdr:col>
      <xdr:colOff>6350</xdr:colOff>
      <xdr:row>4</xdr:row>
      <xdr:rowOff>358775</xdr:rowOff>
    </xdr:to>
    <xdr:pic>
      <xdr:nvPicPr>
        <xdr:cNvPr id="11" name="Graphique 10" descr="Avertissement">
          <a:extLst>
            <a:ext uri="{FF2B5EF4-FFF2-40B4-BE49-F238E27FC236}">
              <a16:creationId xmlns:a16="http://schemas.microsoft.com/office/drawing/2014/main" id="{F959515C-D916-41FE-AF44-B33ED01B31A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xmlns="" r:embed="rId4"/>
            </a:ext>
          </a:extLst>
        </a:blip>
        <a:stretch>
          <a:fillRect/>
        </a:stretch>
      </xdr:blipFill>
      <xdr:spPr>
        <a:xfrm>
          <a:off x="552450" y="3790950"/>
          <a:ext cx="444500" cy="444500"/>
        </a:xfrm>
        <a:prstGeom prst="rect">
          <a:avLst/>
        </a:prstGeom>
      </xdr:spPr>
    </xdr:pic>
    <xdr:clientData/>
  </xdr:twoCellAnchor>
  <xdr:twoCellAnchor editAs="oneCell">
    <xdr:from>
      <xdr:col>6</xdr:col>
      <xdr:colOff>396875</xdr:colOff>
      <xdr:row>3</xdr:row>
      <xdr:rowOff>390525</xdr:rowOff>
    </xdr:from>
    <xdr:to>
      <xdr:col>7</xdr:col>
      <xdr:colOff>47625</xdr:colOff>
      <xdr:row>5</xdr:row>
      <xdr:rowOff>47625</xdr:rowOff>
    </xdr:to>
    <xdr:pic>
      <xdr:nvPicPr>
        <xdr:cNvPr id="12" name="Graphique 11" descr="Avertissement">
          <a:extLst>
            <a:ext uri="{FF2B5EF4-FFF2-40B4-BE49-F238E27FC236}">
              <a16:creationId xmlns:a16="http://schemas.microsoft.com/office/drawing/2014/main" id="{2406E950-31A5-41EC-844E-B2696DFF705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4"/>
            </a:ext>
          </a:extLst>
        </a:blip>
        <a:stretch>
          <a:fillRect/>
        </a:stretch>
      </xdr:blipFill>
      <xdr:spPr>
        <a:xfrm>
          <a:off x="4949825" y="3838575"/>
          <a:ext cx="450850" cy="4476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1263650</xdr:colOff>
      <xdr:row>1</xdr:row>
      <xdr:rowOff>2355850</xdr:rowOff>
    </xdr:from>
    <xdr:to>
      <xdr:col>1</xdr:col>
      <xdr:colOff>0</xdr:colOff>
      <xdr:row>2</xdr:row>
      <xdr:rowOff>428625</xdr:rowOff>
    </xdr:to>
    <xdr:pic>
      <xdr:nvPicPr>
        <xdr:cNvPr id="3" name="Graphique 2" descr="Avertissement">
          <a:extLst>
            <a:ext uri="{FF2B5EF4-FFF2-40B4-BE49-F238E27FC236}">
              <a16:creationId xmlns:a16="http://schemas.microsoft.com/office/drawing/2014/main" id="{AF41F8EA-1AE7-4E7A-BF68-C341C3DE97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1263650" y="2984500"/>
          <a:ext cx="450850" cy="4508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1733550</xdr:colOff>
      <xdr:row>2</xdr:row>
      <xdr:rowOff>63500</xdr:rowOff>
    </xdr:from>
    <xdr:to>
      <xdr:col>4</xdr:col>
      <xdr:colOff>428625</xdr:colOff>
      <xdr:row>3</xdr:row>
      <xdr:rowOff>34925</xdr:rowOff>
    </xdr:to>
    <xdr:pic>
      <xdr:nvPicPr>
        <xdr:cNvPr id="4" name="Graphique 3" descr="Avertissement">
          <a:extLst>
            <a:ext uri="{FF2B5EF4-FFF2-40B4-BE49-F238E27FC236}">
              <a16:creationId xmlns:a16="http://schemas.microsoft.com/office/drawing/2014/main" id="{A121C8D8-9F76-4797-8806-C540BE19C3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10868025" y="2616200"/>
          <a:ext cx="447675" cy="447675"/>
        </a:xfrm>
        <a:prstGeom prst="rect">
          <a:avLst/>
        </a:prstGeom>
      </xdr:spPr>
    </xdr:pic>
    <xdr:clientData/>
  </xdr:twoCellAnchor>
  <xdr:twoCellAnchor editAs="oneCell">
    <xdr:from>
      <xdr:col>1</xdr:col>
      <xdr:colOff>610265</xdr:colOff>
      <xdr:row>52</xdr:row>
      <xdr:rowOff>674060</xdr:rowOff>
    </xdr:from>
    <xdr:to>
      <xdr:col>1</xdr:col>
      <xdr:colOff>947184</xdr:colOff>
      <xdr:row>52</xdr:row>
      <xdr:rowOff>1010979</xdr:rowOff>
    </xdr:to>
    <xdr:pic>
      <xdr:nvPicPr>
        <xdr:cNvPr id="5" name="Graphique 4" descr="Avertissement">
          <a:extLst>
            <a:ext uri="{FF2B5EF4-FFF2-40B4-BE49-F238E27FC236}">
              <a16:creationId xmlns:a16="http://schemas.microsoft.com/office/drawing/2014/main" id="{9A244574-48EE-42BE-8485-A874181E332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3801140" y="14151935"/>
          <a:ext cx="336919" cy="336919"/>
        </a:xfrm>
        <a:prstGeom prst="rect">
          <a:avLst/>
        </a:prstGeom>
      </xdr:spPr>
    </xdr:pic>
    <xdr:clientData/>
  </xdr:twoCellAnchor>
  <xdr:twoCellAnchor editAs="oneCell">
    <xdr:from>
      <xdr:col>1</xdr:col>
      <xdr:colOff>598081</xdr:colOff>
      <xdr:row>38</xdr:row>
      <xdr:rowOff>88605</xdr:rowOff>
    </xdr:from>
    <xdr:to>
      <xdr:col>1</xdr:col>
      <xdr:colOff>935000</xdr:colOff>
      <xdr:row>38</xdr:row>
      <xdr:rowOff>425524</xdr:rowOff>
    </xdr:to>
    <xdr:pic>
      <xdr:nvPicPr>
        <xdr:cNvPr id="6" name="Graphique 5" descr="Avertissement">
          <a:extLst>
            <a:ext uri="{FF2B5EF4-FFF2-40B4-BE49-F238E27FC236}">
              <a16:creationId xmlns:a16="http://schemas.microsoft.com/office/drawing/2014/main" id="{08B2E12E-45A2-45B3-8D79-15BD4A9C04E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3935523" y="11208489"/>
          <a:ext cx="336919" cy="3369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tabassofr-my.sharepoint.com/personal/laetitia_fourrie_itab_asso_fr/Documents/Fichiers%20de%20conversation%20Microsoft%20Teams/Grille%20Check'Mex_V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émo pour Laet MEP"/>
      <sheetName val="Accueil"/>
      <sheetName val="0. Présentation outil"/>
      <sheetName val="1. Recherche des publications "/>
      <sheetName val="2. Grille FIABILITE (GF)"/>
      <sheetName val="3. Grille EVALUATION (GE)"/>
      <sheetName val="4. Analyse graphique"/>
      <sheetName val="GF - Notice"/>
      <sheetName val="GF - Seuil confiance"/>
      <sheetName val="GE - Notice"/>
    </sheetNames>
    <sheetDataSet>
      <sheetData sheetId="0"/>
      <sheetData sheetId="1"/>
      <sheetData sheetId="2"/>
      <sheetData sheetId="3"/>
      <sheetData sheetId="4"/>
      <sheetData sheetId="5"/>
      <sheetData sheetId="6"/>
      <sheetData sheetId="7">
        <row r="11">
          <cell r="D11" t="str">
            <v>Non</v>
          </cell>
        </row>
        <row r="12">
          <cell r="D12" t="str">
            <v>Seul le nom commun</v>
          </cell>
        </row>
        <row r="13">
          <cell r="D13" t="str">
            <v>Seul le genre</v>
          </cell>
        </row>
        <row r="14">
          <cell r="D14" t="str">
            <v>Genre et espèce</v>
          </cell>
        </row>
        <row r="15">
          <cell r="D15" t="str">
            <v>Non</v>
          </cell>
        </row>
        <row r="16">
          <cell r="D16" t="str">
            <v>Oui</v>
          </cell>
        </row>
        <row r="17">
          <cell r="D17" t="str">
            <v>Non</v>
          </cell>
        </row>
        <row r="18">
          <cell r="D18" t="str">
            <v>Feuille</v>
          </cell>
        </row>
        <row r="19">
          <cell r="D19" t="str">
            <v>Tige</v>
          </cell>
        </row>
        <row r="20">
          <cell r="D20" t="str">
            <v>Racine</v>
          </cell>
        </row>
        <row r="21">
          <cell r="D21" t="str">
            <v>Autre</v>
          </cell>
        </row>
        <row r="22">
          <cell r="D22" t="str">
            <v>Non</v>
          </cell>
        </row>
        <row r="23">
          <cell r="D23" t="str">
            <v>Séchage</v>
          </cell>
        </row>
        <row r="24">
          <cell r="D24" t="str">
            <v>Fermentation</v>
          </cell>
        </row>
        <row r="25">
          <cell r="D25" t="str">
            <v>Autre</v>
          </cell>
        </row>
        <row r="26">
          <cell r="D26" t="str">
            <v>Non</v>
          </cell>
        </row>
        <row r="27">
          <cell r="D27" t="str">
            <v>Oui</v>
          </cell>
        </row>
        <row r="28">
          <cell r="D28" t="str">
            <v>Non</v>
          </cell>
        </row>
        <row r="29">
          <cell r="D29" t="str">
            <v>Oui</v>
          </cell>
        </row>
        <row r="30">
          <cell r="D30" t="str">
            <v>Non</v>
          </cell>
        </row>
        <row r="31">
          <cell r="D31" t="str">
            <v>Oui</v>
          </cell>
        </row>
        <row r="32">
          <cell r="D32" t="str">
            <v xml:space="preserve">Non </v>
          </cell>
        </row>
        <row r="33">
          <cell r="D33" t="str">
            <v>Oui</v>
          </cell>
        </row>
        <row r="34">
          <cell r="D34" t="str">
            <v>Non</v>
          </cell>
        </row>
        <row r="35">
          <cell r="D35" t="str">
            <v>Fabriqué au laboratoire</v>
          </cell>
        </row>
        <row r="36">
          <cell r="D36" t="str">
            <v>Produit commercial</v>
          </cell>
        </row>
        <row r="37">
          <cell r="D37" t="str">
            <v>Non</v>
          </cell>
        </row>
        <row r="38">
          <cell r="D38" t="str">
            <v>Oui</v>
          </cell>
        </row>
        <row r="39">
          <cell r="D39" t="str">
            <v>Non</v>
          </cell>
        </row>
        <row r="40">
          <cell r="D40" t="str">
            <v>Oui</v>
          </cell>
        </row>
        <row r="41">
          <cell r="D41" t="str">
            <v>Non</v>
          </cell>
        </row>
        <row r="42">
          <cell r="D42" t="str">
            <v>familles de composés</v>
          </cell>
        </row>
        <row r="43">
          <cell r="D43" t="str">
            <v>composés précis</v>
          </cell>
        </row>
        <row r="44">
          <cell r="D44" t="str">
            <v>Non</v>
          </cell>
        </row>
        <row r="45">
          <cell r="D45" t="str">
            <v>&lt;10%</v>
          </cell>
        </row>
        <row r="46">
          <cell r="D46" t="str">
            <v>&gt;10% mais &lt;80%</v>
          </cell>
        </row>
        <row r="47">
          <cell r="D47" t="str">
            <v>&gt; 80%</v>
          </cell>
        </row>
        <row r="48">
          <cell r="D48" t="str">
            <v>Non</v>
          </cell>
        </row>
        <row r="49">
          <cell r="D49" t="str">
            <v>Nom général présent</v>
          </cell>
        </row>
        <row r="50">
          <cell r="D50" t="str">
            <v>Normalisée (avec n°)</v>
          </cell>
        </row>
        <row r="51">
          <cell r="D51" t="str">
            <v xml:space="preserve">Description complète </v>
          </cell>
        </row>
        <row r="52">
          <cell r="D52" t="str">
            <v>Données validat° méth.</v>
          </cell>
        </row>
        <row r="53">
          <cell r="D53" t="str">
            <v>Non</v>
          </cell>
        </row>
        <row r="54">
          <cell r="D54" t="str">
            <v>Info etiquette</v>
          </cell>
        </row>
        <row r="55">
          <cell r="D55" t="str">
            <v>Analyse lot testé</v>
          </cell>
        </row>
        <row r="56">
          <cell r="D56" t="str">
            <v>Analyse plusieurs lots</v>
          </cell>
        </row>
        <row r="57">
          <cell r="D57" t="str">
            <v>Non</v>
          </cell>
        </row>
        <row r="58">
          <cell r="D58" t="str">
            <v>Oui</v>
          </cell>
        </row>
        <row r="59">
          <cell r="D59" t="str">
            <v>Non</v>
          </cell>
        </row>
        <row r="60">
          <cell r="D60" t="str">
            <v>Liquide</v>
          </cell>
        </row>
        <row r="61">
          <cell r="D61" t="str">
            <v>Solide</v>
          </cell>
        </row>
        <row r="62">
          <cell r="D62" t="str">
            <v>Non</v>
          </cell>
        </row>
        <row r="63">
          <cell r="D63" t="str">
            <v>Oui</v>
          </cell>
        </row>
        <row r="64">
          <cell r="D64" t="str">
            <v>Non</v>
          </cell>
        </row>
        <row r="65">
          <cell r="D65" t="str">
            <v>Brute, enrobé, autre</v>
          </cell>
        </row>
        <row r="72">
          <cell r="D72" t="str">
            <v>Oui</v>
          </cell>
        </row>
        <row r="73">
          <cell r="D73" t="str">
            <v>Non</v>
          </cell>
        </row>
        <row r="74">
          <cell r="D74" t="str">
            <v>Oui</v>
          </cell>
        </row>
        <row r="75">
          <cell r="D75" t="str">
            <v>Non</v>
          </cell>
        </row>
        <row r="76">
          <cell r="D76" t="str">
            <v>Oui</v>
          </cell>
        </row>
        <row r="77">
          <cell r="D77" t="str">
            <v>Non</v>
          </cell>
        </row>
        <row r="78">
          <cell r="D78" t="str">
            <v>Espèce cible</v>
          </cell>
        </row>
        <row r="79">
          <cell r="D79" t="str">
            <v>Hors espèce cible</v>
          </cell>
        </row>
        <row r="80">
          <cell r="D80" t="str">
            <v>In vitro</v>
          </cell>
        </row>
        <row r="81">
          <cell r="D81" t="str">
            <v xml:space="preserve">&gt;30 j </v>
          </cell>
        </row>
        <row r="82">
          <cell r="D82" t="str">
            <v>Entre 15 j et 29 j</v>
          </cell>
        </row>
        <row r="83">
          <cell r="D83" t="str">
            <v>&lt; 15 j</v>
          </cell>
        </row>
        <row r="84">
          <cell r="D84" t="str">
            <v>Distrib avant stimul</v>
          </cell>
        </row>
        <row r="85">
          <cell r="D85" t="str">
            <v>Pas de stimul</v>
          </cell>
        </row>
        <row r="86">
          <cell r="D86" t="str">
            <v>Distrib après stimul</v>
          </cell>
        </row>
        <row r="87">
          <cell r="D87" t="str">
            <v>Oui</v>
          </cell>
        </row>
        <row r="88">
          <cell r="D88" t="str">
            <v>Non</v>
          </cell>
        </row>
        <row r="89">
          <cell r="D89" t="str">
            <v>Information absente</v>
          </cell>
        </row>
        <row r="90">
          <cell r="D90" t="str">
            <v>Mini 6 parcs ou bât/ trait.</v>
          </cell>
        </row>
        <row r="91">
          <cell r="D91" t="str">
            <v>5 à 2 parcs ou bât/ trait.</v>
          </cell>
        </row>
        <row r="92">
          <cell r="D92" t="str">
            <v>Pas de répétition</v>
          </cell>
        </row>
        <row r="93">
          <cell r="D93" t="str">
            <v>Aucune</v>
          </cell>
        </row>
        <row r="94">
          <cell r="D94" t="str">
            <v>Mini 8 animx/ traitement</v>
          </cell>
        </row>
        <row r="95">
          <cell r="D95" t="str">
            <v>7 à 4 animx/ traitement</v>
          </cell>
        </row>
        <row r="96">
          <cell r="D96" t="str">
            <v>&gt; 4 animx/ traitement</v>
          </cell>
        </row>
        <row r="97">
          <cell r="D97" t="str">
            <v>Aucune</v>
          </cell>
        </row>
        <row r="98">
          <cell r="D98" t="str">
            <v>Oui</v>
          </cell>
        </row>
        <row r="99">
          <cell r="D99" t="str">
            <v>Non</v>
          </cell>
        </row>
        <row r="100">
          <cell r="D100" t="str">
            <v>Oui</v>
          </cell>
        </row>
        <row r="101">
          <cell r="D101" t="str">
            <v>Pas de donn. continues</v>
          </cell>
        </row>
        <row r="102">
          <cell r="D102" t="str">
            <v>Non</v>
          </cell>
        </row>
        <row r="103">
          <cell r="D103" t="str">
            <v>Oui</v>
          </cell>
        </row>
        <row r="104">
          <cell r="D104" t="str">
            <v>Pas renseigné</v>
          </cell>
        </row>
        <row r="105">
          <cell r="D105" t="str">
            <v>Non</v>
          </cell>
        </row>
        <row r="106">
          <cell r="D106" t="str">
            <v>Oui</v>
          </cell>
        </row>
        <row r="107">
          <cell r="D107" t="str">
            <v>Pas renseigné</v>
          </cell>
        </row>
        <row r="108">
          <cell r="D108" t="str">
            <v>Non</v>
          </cell>
        </row>
      </sheetData>
      <sheetData sheetId="8"/>
      <sheetData sheetId="9"/>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r:id="rId1" refreshedBy="a TRAVEL" refreshedDate="44122.94163912037" createdVersion="6" refreshedVersion="6" minRefreshableVersion="3" recordCount="214">
  <cacheSource type="worksheet">
    <worksheetSource ref="A1:AD1048576" sheet="3. Grille EVALUATION (GE)"/>
  </cacheSource>
  <cacheFields count="29">
    <cacheField name="auteur" numFmtId="0">
      <sharedItems containsBlank="1" containsMixedTypes="1" containsNumber="1" containsInteger="1" minValue="0" maxValue="0"/>
    </cacheField>
    <cacheField name="année de publication" numFmtId="0">
      <sharedItems containsString="0" containsBlank="1" containsNumber="1" containsInteger="1" minValue="0" maxValue="1900"/>
    </cacheField>
    <cacheField name="Conclusion indice de confiance" numFmtId="0">
      <sharedItems containsBlank="1"/>
    </cacheField>
    <cacheField name="Espèce animale" numFmtId="0">
      <sharedItems containsBlank="1" count="4">
        <s v="poulet de chair"/>
        <s v="poule pondeuse"/>
        <s v="dinde de chair"/>
        <m/>
      </sharedItems>
    </cacheField>
    <cacheField name="souche" numFmtId="0">
      <sharedItems containsBlank="1"/>
    </cacheField>
    <cacheField name="environnement d'essai" numFmtId="0">
      <sharedItems containsBlank="1"/>
    </cacheField>
    <cacheField name="Lot soumis à une stimulation des défenses naturelles" numFmtId="0">
      <sharedItems containsBlank="1"/>
    </cacheField>
    <cacheField name="Type de stimulation des défenses naturelles" numFmtId="0">
      <sharedItems containsBlank="1"/>
    </cacheField>
    <cacheField name="Particularité  de l'environnement d'essai" numFmtId="0">
      <sharedItems containsBlank="1"/>
    </cacheField>
    <cacheField name="Particularité du programme alimentaire" numFmtId="0">
      <sharedItems containsBlank="1"/>
    </cacheField>
    <cacheField name="extrait de plante" numFmtId="0">
      <sharedItems containsBlank="1" count="5">
        <s v="mélisse"/>
        <s v="Ginseng"/>
        <s v="Echinacée"/>
        <s v="Orthie"/>
        <m/>
      </sharedItems>
    </cacheField>
    <cacheField name="Composé actif majoritaire 1" numFmtId="0">
      <sharedItems containsBlank="1"/>
    </cacheField>
    <cacheField name="Concentration du composé actif majoritaire 1 (%)" numFmtId="0">
      <sharedItems containsString="0" containsBlank="1" containsNumber="1" containsInteger="1" minValue="10" maxValue="100"/>
    </cacheField>
    <cacheField name="Composé actif majoritaire 2" numFmtId="0">
      <sharedItems containsBlank="1"/>
    </cacheField>
    <cacheField name="Concentration du composé actif majoritaire 2 (%)" numFmtId="0">
      <sharedItems containsString="0" containsBlank="1" containsNumber="1" containsInteger="1" minValue="2" maxValue="20"/>
    </cacheField>
    <cacheField name="Composé actif majoritaire 3" numFmtId="0">
      <sharedItems containsBlank="1"/>
    </cacheField>
    <cacheField name="Concentration du composé actif majoritaire 3 (%)" numFmtId="0">
      <sharedItems containsString="0" containsBlank="1" containsNumber="1" containsInteger="1" minValue="12" maxValue="12"/>
    </cacheField>
    <cacheField name="Composé actif majoritaire 4" numFmtId="0">
      <sharedItems containsBlank="1"/>
    </cacheField>
    <cacheField name="Concentration du composé actif majoritaire 4 (%)" numFmtId="0">
      <sharedItems containsString="0" containsBlank="1" containsNumber="1" containsInteger="1" minValue="8" maxValue="8"/>
    </cacheField>
    <cacheField name="Age de début de distribution_x000a_ en jour" numFmtId="0">
      <sharedItems containsString="0" containsBlank="1" containsNumber="1" containsInteger="1" minValue="0" maxValue="3"/>
    </cacheField>
    <cacheField name="Age de fin de distribution_x000a_ en jour" numFmtId="0">
      <sharedItems containsString="0" containsBlank="1" containsNumber="1" containsInteger="1" minValue="10" maxValue="25"/>
    </cacheField>
    <cacheField name="Durée de la période distribution" numFmtId="0">
      <sharedItems containsString="0" containsBlank="1" containsNumber="1" containsInteger="1" minValue="0" maxValue="25"/>
    </cacheField>
    <cacheField name="Dose d'extrait distribué, mentionné dans l'article" numFmtId="0">
      <sharedItems containsBlank="1"/>
    </cacheField>
    <cacheField name="Dose d'extrait en %" numFmtId="0">
      <sharedItems containsString="0" containsBlank="1" containsNumber="1" minValue="0.2" maxValue="5"/>
    </cacheField>
    <cacheField name="Mode de distribution" numFmtId="0">
      <sharedItems containsBlank="1"/>
    </cacheField>
    <cacheField name="Catégorie d'indicateur" numFmtId="0">
      <sharedItems containsBlank="1"/>
    </cacheField>
    <cacheField name="Indicateur évalué" numFmtId="0">
      <sharedItems containsBlank="1" count="4">
        <s v="consommation alimentaire"/>
        <s v="GMQ 12-21j"/>
        <s v="GSH/GSSG ratio"/>
        <m/>
      </sharedItems>
    </cacheField>
    <cacheField name="Effet statistique" numFmtId="0">
      <sharedItems containsBlank="1" count="4">
        <s v="amélioration significative"/>
        <s v="dégradation significative"/>
        <s v="pas d'effet"/>
        <m/>
      </sharedItems>
    </cacheField>
    <cacheField name="Comparaison contrôle" numFmtId="0">
      <sharedItems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a TRAVEL" refreshedDate="44122.954609259257" createdVersion="6" refreshedVersion="6" minRefreshableVersion="3" recordCount="22">
  <cacheSource type="worksheet">
    <worksheetSource ref="A1:AC13" sheet="3. Grille EVALUATION (GE)"/>
  </cacheSource>
  <cacheFields count="28">
    <cacheField name="auteur" numFmtId="0">
      <sharedItems containsBlank="1" containsMixedTypes="1" containsNumber="1" containsInteger="1" minValue="0" maxValue="0"/>
    </cacheField>
    <cacheField name="année de publication" numFmtId="0">
      <sharedItems containsString="0" containsBlank="1" containsNumber="1" containsInteger="1" minValue="0" maxValue="1900"/>
    </cacheField>
    <cacheField name="Conclusion indice de confiance" numFmtId="0">
      <sharedItems containsBlank="1"/>
    </cacheField>
    <cacheField name="Espèce animale" numFmtId="0">
      <sharedItems containsBlank="1" count="4">
        <s v="poulet de chair"/>
        <s v="poule pondeuse"/>
        <s v="dinde de chair"/>
        <m/>
      </sharedItems>
    </cacheField>
    <cacheField name="souche" numFmtId="0">
      <sharedItems containsBlank="1"/>
    </cacheField>
    <cacheField name="environnement d'essai" numFmtId="0">
      <sharedItems containsBlank="1"/>
    </cacheField>
    <cacheField name="Lot soumis à une stimulation des défenses naturelles" numFmtId="0">
      <sharedItems containsBlank="1"/>
    </cacheField>
    <cacheField name="Type de stimulation des défenses naturelles" numFmtId="0">
      <sharedItems containsBlank="1"/>
    </cacheField>
    <cacheField name="Particularité  de l'environnement d'essai" numFmtId="0">
      <sharedItems containsBlank="1"/>
    </cacheField>
    <cacheField name="Particularité du programme alimentaire" numFmtId="0">
      <sharedItems containsBlank="1"/>
    </cacheField>
    <cacheField name="extrait de plante" numFmtId="0">
      <sharedItems containsBlank="1" count="5">
        <s v="mélisse"/>
        <s v="Ginseng"/>
        <s v="Echinacée"/>
        <s v="Orthie"/>
        <m/>
      </sharedItems>
    </cacheField>
    <cacheField name="Composé actif majoritaire 1" numFmtId="0">
      <sharedItems containsBlank="1"/>
    </cacheField>
    <cacheField name="Concentration du composé actif majoritaire 1 (%)" numFmtId="0">
      <sharedItems containsString="0" containsBlank="1" containsNumber="1" containsInteger="1" minValue="10" maxValue="100"/>
    </cacheField>
    <cacheField name="Composé actif majoritaire 2" numFmtId="0">
      <sharedItems containsBlank="1"/>
    </cacheField>
    <cacheField name="Concentration du composé actif majoritaire 2 (%)" numFmtId="0">
      <sharedItems containsString="0" containsBlank="1" containsNumber="1" containsInteger="1" minValue="2" maxValue="20"/>
    </cacheField>
    <cacheField name="Composé actif majoritaire 3" numFmtId="0">
      <sharedItems containsBlank="1"/>
    </cacheField>
    <cacheField name="Concentration du composé actif majoritaire 3 (%)" numFmtId="0">
      <sharedItems containsString="0" containsBlank="1" containsNumber="1" containsInteger="1" minValue="12" maxValue="12"/>
    </cacheField>
    <cacheField name="Composé actif majoritaire 4" numFmtId="0">
      <sharedItems containsBlank="1"/>
    </cacheField>
    <cacheField name="Concentration du composé actif majoritaire 4 (%)" numFmtId="0">
      <sharedItems containsString="0" containsBlank="1" containsNumber="1" containsInteger="1" minValue="8" maxValue="8"/>
    </cacheField>
    <cacheField name="Age de début de distribution_x000a_ en jour" numFmtId="0">
      <sharedItems containsString="0" containsBlank="1" containsNumber="1" containsInteger="1" minValue="0" maxValue="3"/>
    </cacheField>
    <cacheField name="Age de fin de distribution_x000a_ en jour" numFmtId="0">
      <sharedItems containsString="0" containsBlank="1" containsNumber="1" containsInteger="1" minValue="10" maxValue="25"/>
    </cacheField>
    <cacheField name="Durée de la période distribution" numFmtId="0">
      <sharedItems containsSemiMixedTypes="0" containsString="0" containsNumber="1" containsInteger="1" minValue="0" maxValue="25"/>
    </cacheField>
    <cacheField name="Dose d'extrait distribué, mentionné dans l'article" numFmtId="0">
      <sharedItems containsBlank="1"/>
    </cacheField>
    <cacheField name="Dose d'extrait en %" numFmtId="0">
      <sharedItems containsString="0" containsBlank="1" containsNumber="1" minValue="0.2" maxValue="5"/>
    </cacheField>
    <cacheField name="Mode de distribution" numFmtId="0">
      <sharedItems containsBlank="1"/>
    </cacheField>
    <cacheField name="Catégorie d'indicateur" numFmtId="0">
      <sharedItems containsBlank="1"/>
    </cacheField>
    <cacheField name="Indicateur évalué" numFmtId="0">
      <sharedItems containsBlank="1" count="4">
        <s v="consommation alimentaire"/>
        <s v="GMQ 12-21j"/>
        <s v="GSH/GSSG ratio"/>
        <m/>
      </sharedItems>
    </cacheField>
    <cacheField name="Effet statistique" numFmtId="0">
      <sharedItems containsBlank="1" count="4">
        <s v="amélioration significative"/>
        <s v="dégradation significative"/>
        <s v="pas d'effet"/>
        <m/>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a TRAVEL" refreshedDate="44122.960643981482" createdVersion="6" refreshedVersion="6" minRefreshableVersion="3" recordCount="20">
  <cacheSource type="worksheet">
    <worksheetSource ref="A1:AC13" sheet="3. Grille EVALUATION (GE)"/>
  </cacheSource>
  <cacheFields count="28">
    <cacheField name="auteur" numFmtId="0">
      <sharedItems containsBlank="1" containsMixedTypes="1" containsNumber="1" containsInteger="1" minValue="0" maxValue="0"/>
    </cacheField>
    <cacheField name="année de publication" numFmtId="0">
      <sharedItems containsString="0" containsBlank="1" containsNumber="1" containsInteger="1" minValue="0" maxValue="1900"/>
    </cacheField>
    <cacheField name="Conclusion indice de confiance" numFmtId="0">
      <sharedItems containsBlank="1"/>
    </cacheField>
    <cacheField name="Espèce animale" numFmtId="0">
      <sharedItems containsBlank="1" count="4">
        <s v="poulet de chair"/>
        <s v="poule pondeuse"/>
        <s v="dinde de chair"/>
        <m/>
      </sharedItems>
    </cacheField>
    <cacheField name="souche" numFmtId="0">
      <sharedItems containsBlank="1"/>
    </cacheField>
    <cacheField name="environnement d'essai" numFmtId="0">
      <sharedItems containsBlank="1"/>
    </cacheField>
    <cacheField name="Lot soumis à une stimulation des défenses naturelles" numFmtId="0">
      <sharedItems containsBlank="1"/>
    </cacheField>
    <cacheField name="Type de stimulation des défenses naturelles" numFmtId="0">
      <sharedItems containsBlank="1"/>
    </cacheField>
    <cacheField name="Particularité  de l'environnement d'essai" numFmtId="0">
      <sharedItems containsBlank="1"/>
    </cacheField>
    <cacheField name="Particularité du programme alimentaire" numFmtId="0">
      <sharedItems containsBlank="1"/>
    </cacheField>
    <cacheField name="extrait de plante" numFmtId="0">
      <sharedItems containsBlank="1" count="5">
        <s v="mélisse"/>
        <s v="Ginseng"/>
        <s v="Echinacée"/>
        <s v="Orthie"/>
        <m/>
      </sharedItems>
    </cacheField>
    <cacheField name="Composé actif majoritaire 1" numFmtId="0">
      <sharedItems containsBlank="1"/>
    </cacheField>
    <cacheField name="Concentration du composé actif majoritaire 1 (%)" numFmtId="0">
      <sharedItems containsString="0" containsBlank="1" containsNumber="1" containsInteger="1" minValue="10" maxValue="100"/>
    </cacheField>
    <cacheField name="Composé actif majoritaire 2" numFmtId="0">
      <sharedItems containsBlank="1"/>
    </cacheField>
    <cacheField name="Concentration du composé actif majoritaire 2 (%)" numFmtId="0">
      <sharedItems containsString="0" containsBlank="1" containsNumber="1" containsInteger="1" minValue="2" maxValue="20"/>
    </cacheField>
    <cacheField name="Composé actif majoritaire 3" numFmtId="0">
      <sharedItems containsBlank="1"/>
    </cacheField>
    <cacheField name="Concentration du composé actif majoritaire 3 (%)" numFmtId="0">
      <sharedItems containsString="0" containsBlank="1" containsNumber="1" containsInteger="1" minValue="12" maxValue="12"/>
    </cacheField>
    <cacheField name="Composé actif majoritaire 4" numFmtId="0">
      <sharedItems containsBlank="1"/>
    </cacheField>
    <cacheField name="Concentration du composé actif majoritaire 4 (%)" numFmtId="0">
      <sharedItems containsString="0" containsBlank="1" containsNumber="1" containsInteger="1" minValue="8" maxValue="8"/>
    </cacheField>
    <cacheField name="Age de début de distribution_x000a_ en jour" numFmtId="0">
      <sharedItems containsString="0" containsBlank="1" containsNumber="1" containsInteger="1" minValue="0" maxValue="3"/>
    </cacheField>
    <cacheField name="Age de fin de distribution_x000a_ en jour" numFmtId="0">
      <sharedItems containsString="0" containsBlank="1" containsNumber="1" containsInteger="1" minValue="10" maxValue="25"/>
    </cacheField>
    <cacheField name="Durée de la période distribution" numFmtId="0">
      <sharedItems containsSemiMixedTypes="0" containsString="0" containsNumber="1" containsInteger="1" minValue="0" maxValue="25"/>
    </cacheField>
    <cacheField name="Dose d'extrait distribué, mentionné dans l'article" numFmtId="0">
      <sharedItems containsBlank="1"/>
    </cacheField>
    <cacheField name="Dose d'extrait en %" numFmtId="0">
      <sharedItems containsString="0" containsBlank="1" containsNumber="1" minValue="0.2" maxValue="5"/>
    </cacheField>
    <cacheField name="Mode de distribution" numFmtId="0">
      <sharedItems containsBlank="1"/>
    </cacheField>
    <cacheField name="Catégorie d'indicateur" numFmtId="0">
      <sharedItems containsBlank="1"/>
    </cacheField>
    <cacheField name="Indicateur évalué" numFmtId="0">
      <sharedItems containsBlank="1" count="4">
        <s v="consommation alimentaire"/>
        <s v="GMQ 12-21j"/>
        <s v="GSH/GSSG ratio"/>
        <m/>
      </sharedItems>
    </cacheField>
    <cacheField name="Effet statistique" numFmtId="0">
      <sharedItems containsBlank="1" count="4">
        <s v="amélioration significative"/>
        <s v="dégradation significative"/>
        <s v="pas d'effet"/>
        <m/>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14">
  <r>
    <s v="Anonyme"/>
    <n v="1900"/>
    <s v="élevé"/>
    <x v="0"/>
    <s v="ross 308"/>
    <s v="terrain"/>
    <s v="non"/>
    <s v="ras"/>
    <s v="ras"/>
    <s v="classique"/>
    <x v="0"/>
    <s v="citral"/>
    <n v="25"/>
    <s v="citronellal"/>
    <n v="20"/>
    <s v="eugénol"/>
    <n v="12"/>
    <s v="géraniol"/>
    <n v="8"/>
    <n v="3"/>
    <n v="10"/>
    <n v="7"/>
    <s v="2000 ppm"/>
    <n v="2"/>
    <s v="aliment"/>
    <s v="Performances de croissance"/>
    <x v="0"/>
    <x v="0"/>
    <s v="C : 136g / E : 148g"/>
  </r>
  <r>
    <n v="0"/>
    <n v="0"/>
    <m/>
    <x v="0"/>
    <s v="ross 308"/>
    <s v="terrain"/>
    <s v="non"/>
    <s v="ras"/>
    <s v="ras"/>
    <s v="ras"/>
    <x v="1"/>
    <s v="polyphénol"/>
    <n v="60"/>
    <m/>
    <m/>
    <m/>
    <m/>
    <m/>
    <m/>
    <n v="3"/>
    <n v="10"/>
    <n v="7"/>
    <s v="500 ppm"/>
    <n v="0.5"/>
    <s v="aliment"/>
    <s v="Performances de croissance"/>
    <x v="1"/>
    <x v="1"/>
    <s v="C : 49g/j  / E : 46 g/j"/>
  </r>
  <r>
    <m/>
    <m/>
    <m/>
    <x v="0"/>
    <s v="ross 308"/>
    <s v="station expérimentale"/>
    <s v="oui"/>
    <s v="vaccination BI et carence en vit E"/>
    <s v="ras"/>
    <s v="carence en vit E"/>
    <x v="2"/>
    <s v="citral"/>
    <n v="50"/>
    <s v="acide rosmarinique"/>
    <n v="2"/>
    <m/>
    <m/>
    <m/>
    <m/>
    <n v="0"/>
    <n v="25"/>
    <n v="25"/>
    <s v="5 mg/kg"/>
    <n v="0.5"/>
    <s v="aliment"/>
    <s v="Marqueur de stress oxydatif"/>
    <x v="2"/>
    <x v="0"/>
    <s v="C : 9,24 / E : 9,96"/>
  </r>
  <r>
    <m/>
    <m/>
    <m/>
    <x v="1"/>
    <s v="isabrow"/>
    <s v="terrain"/>
    <s v="non"/>
    <s v="ras"/>
    <m/>
    <m/>
    <x v="3"/>
    <s v="polyphénol"/>
    <n v="10"/>
    <m/>
    <m/>
    <m/>
    <m/>
    <m/>
    <m/>
    <n v="3"/>
    <n v="10"/>
    <n v="7"/>
    <s v="1000 ppm"/>
    <n v="1.5"/>
    <s v="aliment"/>
    <s v="Performances de croissance"/>
    <x v="1"/>
    <x v="2"/>
    <m/>
  </r>
  <r>
    <m/>
    <m/>
    <m/>
    <x v="1"/>
    <s v="lohman"/>
    <s v="station expérimentale"/>
    <s v="oui"/>
    <s v="vaccination BI et carence en vit E"/>
    <m/>
    <m/>
    <x v="0"/>
    <s v="citral"/>
    <n v="100"/>
    <s v="acide rosmarinique"/>
    <n v="4"/>
    <m/>
    <m/>
    <m/>
    <m/>
    <n v="0"/>
    <n v="25"/>
    <n v="25"/>
    <s v="10 mg/kg"/>
    <n v="1.5"/>
    <s v="aliment"/>
    <s v="Performances de croissance"/>
    <x v="1"/>
    <x v="0"/>
    <m/>
  </r>
  <r>
    <m/>
    <m/>
    <m/>
    <x v="2"/>
    <s v="but"/>
    <s v="terrain"/>
    <s v="non"/>
    <s v="ras"/>
    <m/>
    <m/>
    <x v="1"/>
    <s v="polyphénol"/>
    <n v="20"/>
    <m/>
    <m/>
    <m/>
    <m/>
    <m/>
    <m/>
    <n v="3"/>
    <n v="10"/>
    <n v="7"/>
    <s v="200 ppm"/>
    <n v="0.2"/>
    <s v="aliment"/>
    <s v="Performances de croissance"/>
    <x v="1"/>
    <x v="1"/>
    <m/>
  </r>
  <r>
    <m/>
    <m/>
    <m/>
    <x v="2"/>
    <s v="but"/>
    <s v="station expérimentale"/>
    <s v="oui"/>
    <s v="vaccination BI et carence en vit E"/>
    <m/>
    <m/>
    <x v="2"/>
    <s v="citral"/>
    <n v="25"/>
    <s v="acide rosmarinique"/>
    <n v="6"/>
    <m/>
    <m/>
    <m/>
    <m/>
    <n v="0"/>
    <n v="25"/>
    <n v="25"/>
    <s v="2 mg/kg"/>
    <n v="5"/>
    <s v="aliment"/>
    <s v="Marqueur de stress oxydatif"/>
    <x v="2"/>
    <x v="0"/>
    <m/>
  </r>
  <r>
    <m/>
    <m/>
    <m/>
    <x v="1"/>
    <s v="isabrow"/>
    <s v="station expérimentale"/>
    <s v="non"/>
    <s v="ras"/>
    <m/>
    <m/>
    <x v="3"/>
    <s v="polyphénol"/>
    <n v="40"/>
    <m/>
    <m/>
    <m/>
    <m/>
    <m/>
    <m/>
    <n v="3"/>
    <n v="10"/>
    <n v="7"/>
    <s v="500 ppm"/>
    <n v="5"/>
    <s v="aliment"/>
    <s v="Performances de croissance"/>
    <x v="1"/>
    <x v="1"/>
    <m/>
  </r>
  <r>
    <m/>
    <m/>
    <m/>
    <x v="3"/>
    <m/>
    <s v="in vitro"/>
    <s v="oui"/>
    <s v="vaccination BI et carence en vit E"/>
    <m/>
    <m/>
    <x v="4"/>
    <m/>
    <m/>
    <m/>
    <m/>
    <m/>
    <m/>
    <m/>
    <m/>
    <n v="0"/>
    <n v="25"/>
    <n v="25"/>
    <s v="5 mg/kg"/>
    <n v="5"/>
    <s v="aliment"/>
    <s v="Marqueur de stress oxydatif"/>
    <x v="2"/>
    <x v="0"/>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n v="0"/>
    <m/>
    <m/>
    <m/>
    <m/>
    <x v="3"/>
    <x v="3"/>
    <m/>
  </r>
  <r>
    <m/>
    <m/>
    <m/>
    <x v="3"/>
    <m/>
    <m/>
    <m/>
    <m/>
    <m/>
    <m/>
    <x v="4"/>
    <m/>
    <m/>
    <m/>
    <m/>
    <m/>
    <m/>
    <m/>
    <m/>
    <m/>
    <m/>
    <m/>
    <m/>
    <m/>
    <m/>
    <m/>
    <x v="3"/>
    <x v="3"/>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2">
  <r>
    <s v="Anonyme"/>
    <n v="1900"/>
    <s v="élevé"/>
    <x v="0"/>
    <s v="ross 308"/>
    <s v="terrain"/>
    <s v="non"/>
    <s v="ras"/>
    <s v="ras"/>
    <s v="classique"/>
    <x v="0"/>
    <s v="citral"/>
    <n v="25"/>
    <s v="citronellal"/>
    <n v="20"/>
    <s v="eugénol"/>
    <n v="12"/>
    <s v="géraniol"/>
    <n v="8"/>
    <n v="3"/>
    <n v="10"/>
    <n v="7"/>
    <s v="2000 ppm"/>
    <n v="2"/>
    <s v="aliment"/>
    <s v="Performances de croissance"/>
    <x v="0"/>
    <x v="0"/>
  </r>
  <r>
    <n v="0"/>
    <n v="0"/>
    <m/>
    <x v="0"/>
    <s v="ross 308"/>
    <s v="terrain"/>
    <s v="non"/>
    <s v="ras"/>
    <s v="ras"/>
    <s v="ras"/>
    <x v="1"/>
    <s v="polyphénol"/>
    <n v="60"/>
    <m/>
    <m/>
    <m/>
    <m/>
    <m/>
    <m/>
    <n v="3"/>
    <n v="10"/>
    <n v="7"/>
    <s v="500 ppm"/>
    <n v="0.5"/>
    <s v="aliment"/>
    <s v="Performances de croissance"/>
    <x v="1"/>
    <x v="1"/>
  </r>
  <r>
    <m/>
    <m/>
    <m/>
    <x v="0"/>
    <s v="ross 308"/>
    <s v="station expérimentale"/>
    <s v="oui"/>
    <s v="vaccination BI et carence en vit E"/>
    <s v="ras"/>
    <s v="carence en vit E"/>
    <x v="2"/>
    <s v="citral"/>
    <n v="50"/>
    <s v="acide rosmarinique"/>
    <n v="2"/>
    <m/>
    <m/>
    <m/>
    <m/>
    <n v="0"/>
    <n v="25"/>
    <n v="25"/>
    <s v="5 mg/kg"/>
    <n v="0.5"/>
    <s v="aliment"/>
    <s v="Marqueur de stress oxydatif"/>
    <x v="2"/>
    <x v="0"/>
  </r>
  <r>
    <m/>
    <m/>
    <m/>
    <x v="1"/>
    <s v="isabrow"/>
    <s v="terrain"/>
    <s v="non"/>
    <s v="ras"/>
    <m/>
    <m/>
    <x v="3"/>
    <s v="polyphénol"/>
    <n v="10"/>
    <m/>
    <m/>
    <m/>
    <m/>
    <m/>
    <m/>
    <n v="3"/>
    <n v="10"/>
    <n v="7"/>
    <s v="1000 ppm"/>
    <n v="1.5"/>
    <s v="aliment"/>
    <s v="Performances de croissance"/>
    <x v="1"/>
    <x v="2"/>
  </r>
  <r>
    <m/>
    <m/>
    <m/>
    <x v="1"/>
    <s v="lohman"/>
    <s v="station expérimentale"/>
    <s v="oui"/>
    <s v="vaccination BI et carence en vit E"/>
    <m/>
    <m/>
    <x v="0"/>
    <s v="citral"/>
    <n v="100"/>
    <s v="acide rosmarinique"/>
    <n v="4"/>
    <m/>
    <m/>
    <m/>
    <m/>
    <n v="0"/>
    <n v="25"/>
    <n v="25"/>
    <s v="10 mg/kg"/>
    <n v="1.5"/>
    <s v="aliment"/>
    <s v="Performances de croissance"/>
    <x v="1"/>
    <x v="0"/>
  </r>
  <r>
    <m/>
    <m/>
    <m/>
    <x v="2"/>
    <s v="but"/>
    <s v="terrain"/>
    <s v="non"/>
    <s v="ras"/>
    <m/>
    <m/>
    <x v="1"/>
    <s v="polyphénol"/>
    <n v="20"/>
    <m/>
    <m/>
    <m/>
    <m/>
    <m/>
    <m/>
    <n v="3"/>
    <n v="10"/>
    <n v="7"/>
    <s v="200 ppm"/>
    <n v="0.2"/>
    <s v="aliment"/>
    <s v="Performances de croissance"/>
    <x v="1"/>
    <x v="1"/>
  </r>
  <r>
    <m/>
    <m/>
    <m/>
    <x v="2"/>
    <s v="but"/>
    <s v="station expérimentale"/>
    <s v="oui"/>
    <s v="vaccination BI et carence en vit E"/>
    <m/>
    <m/>
    <x v="2"/>
    <s v="citral"/>
    <n v="25"/>
    <s v="acide rosmarinique"/>
    <n v="6"/>
    <m/>
    <m/>
    <m/>
    <m/>
    <n v="0"/>
    <n v="25"/>
    <n v="25"/>
    <s v="2 mg/kg"/>
    <n v="5"/>
    <s v="aliment"/>
    <s v="Marqueur de stress oxydatif"/>
    <x v="2"/>
    <x v="0"/>
  </r>
  <r>
    <m/>
    <m/>
    <m/>
    <x v="1"/>
    <s v="isabrow"/>
    <s v="station expérimentale"/>
    <s v="non"/>
    <s v="ras"/>
    <m/>
    <m/>
    <x v="3"/>
    <s v="polyphénol"/>
    <n v="40"/>
    <m/>
    <m/>
    <m/>
    <m/>
    <m/>
    <m/>
    <n v="3"/>
    <n v="10"/>
    <n v="7"/>
    <s v="500 ppm"/>
    <n v="5"/>
    <s v="aliment"/>
    <s v="Performances de croissance"/>
    <x v="1"/>
    <x v="1"/>
  </r>
  <r>
    <m/>
    <m/>
    <m/>
    <x v="3"/>
    <m/>
    <s v="in vitro"/>
    <s v="oui"/>
    <s v="vaccination BI et carence en vit E"/>
    <m/>
    <m/>
    <x v="4"/>
    <m/>
    <m/>
    <m/>
    <m/>
    <m/>
    <m/>
    <m/>
    <m/>
    <n v="0"/>
    <n v="25"/>
    <n v="25"/>
    <s v="5 mg/kg"/>
    <n v="5"/>
    <s v="aliment"/>
    <s v="Marqueur de stress oxydatif"/>
    <x v="2"/>
    <x v="0"/>
  </r>
  <r>
    <m/>
    <m/>
    <m/>
    <x v="3"/>
    <m/>
    <m/>
    <m/>
    <m/>
    <m/>
    <m/>
    <x v="4"/>
    <m/>
    <m/>
    <m/>
    <m/>
    <m/>
    <m/>
    <m/>
    <m/>
    <m/>
    <m/>
    <n v="0"/>
    <m/>
    <m/>
    <m/>
    <m/>
    <x v="3"/>
    <x v="3"/>
  </r>
  <r>
    <m/>
    <m/>
    <m/>
    <x v="3"/>
    <m/>
    <m/>
    <m/>
    <m/>
    <m/>
    <m/>
    <x v="4"/>
    <m/>
    <m/>
    <m/>
    <m/>
    <m/>
    <m/>
    <m/>
    <m/>
    <m/>
    <m/>
    <n v="0"/>
    <m/>
    <m/>
    <m/>
    <m/>
    <x v="3"/>
    <x v="3"/>
  </r>
  <r>
    <m/>
    <m/>
    <m/>
    <x v="3"/>
    <m/>
    <m/>
    <m/>
    <m/>
    <m/>
    <m/>
    <x v="4"/>
    <m/>
    <m/>
    <m/>
    <m/>
    <m/>
    <m/>
    <m/>
    <m/>
    <m/>
    <m/>
    <n v="0"/>
    <m/>
    <m/>
    <m/>
    <m/>
    <x v="3"/>
    <x v="3"/>
  </r>
  <r>
    <m/>
    <m/>
    <m/>
    <x v="3"/>
    <m/>
    <m/>
    <m/>
    <m/>
    <m/>
    <m/>
    <x v="4"/>
    <m/>
    <m/>
    <m/>
    <m/>
    <m/>
    <m/>
    <m/>
    <m/>
    <m/>
    <m/>
    <n v="0"/>
    <m/>
    <m/>
    <m/>
    <m/>
    <x v="3"/>
    <x v="3"/>
  </r>
  <r>
    <m/>
    <m/>
    <m/>
    <x v="3"/>
    <m/>
    <m/>
    <m/>
    <m/>
    <m/>
    <m/>
    <x v="4"/>
    <m/>
    <m/>
    <m/>
    <m/>
    <m/>
    <m/>
    <m/>
    <m/>
    <m/>
    <m/>
    <n v="0"/>
    <m/>
    <m/>
    <m/>
    <m/>
    <x v="3"/>
    <x v="3"/>
  </r>
  <r>
    <m/>
    <m/>
    <m/>
    <x v="3"/>
    <m/>
    <m/>
    <m/>
    <m/>
    <m/>
    <m/>
    <x v="4"/>
    <m/>
    <m/>
    <m/>
    <m/>
    <m/>
    <m/>
    <m/>
    <m/>
    <m/>
    <m/>
    <n v="0"/>
    <m/>
    <m/>
    <m/>
    <m/>
    <x v="3"/>
    <x v="3"/>
  </r>
  <r>
    <m/>
    <m/>
    <m/>
    <x v="3"/>
    <m/>
    <m/>
    <m/>
    <m/>
    <m/>
    <m/>
    <x v="4"/>
    <m/>
    <m/>
    <m/>
    <m/>
    <m/>
    <m/>
    <m/>
    <m/>
    <m/>
    <m/>
    <n v="0"/>
    <m/>
    <m/>
    <m/>
    <m/>
    <x v="3"/>
    <x v="3"/>
  </r>
  <r>
    <m/>
    <m/>
    <m/>
    <x v="3"/>
    <m/>
    <m/>
    <m/>
    <m/>
    <m/>
    <m/>
    <x v="4"/>
    <m/>
    <m/>
    <m/>
    <m/>
    <m/>
    <m/>
    <m/>
    <m/>
    <m/>
    <m/>
    <n v="0"/>
    <m/>
    <m/>
    <m/>
    <m/>
    <x v="3"/>
    <x v="3"/>
  </r>
  <r>
    <m/>
    <m/>
    <m/>
    <x v="3"/>
    <m/>
    <m/>
    <m/>
    <m/>
    <m/>
    <m/>
    <x v="4"/>
    <m/>
    <m/>
    <m/>
    <m/>
    <m/>
    <m/>
    <m/>
    <m/>
    <m/>
    <m/>
    <n v="0"/>
    <m/>
    <m/>
    <m/>
    <m/>
    <x v="3"/>
    <x v="3"/>
  </r>
  <r>
    <m/>
    <m/>
    <m/>
    <x v="3"/>
    <m/>
    <m/>
    <m/>
    <m/>
    <m/>
    <m/>
    <x v="4"/>
    <m/>
    <m/>
    <m/>
    <m/>
    <m/>
    <m/>
    <m/>
    <m/>
    <m/>
    <m/>
    <n v="0"/>
    <m/>
    <m/>
    <m/>
    <m/>
    <x v="3"/>
    <x v="3"/>
  </r>
  <r>
    <m/>
    <m/>
    <m/>
    <x v="3"/>
    <m/>
    <m/>
    <m/>
    <m/>
    <m/>
    <m/>
    <x v="4"/>
    <m/>
    <m/>
    <m/>
    <m/>
    <m/>
    <m/>
    <m/>
    <m/>
    <m/>
    <m/>
    <n v="0"/>
    <m/>
    <m/>
    <m/>
    <m/>
    <x v="3"/>
    <x v="3"/>
  </r>
  <r>
    <m/>
    <m/>
    <m/>
    <x v="3"/>
    <m/>
    <m/>
    <m/>
    <m/>
    <m/>
    <m/>
    <x v="4"/>
    <m/>
    <m/>
    <m/>
    <m/>
    <m/>
    <m/>
    <m/>
    <m/>
    <m/>
    <m/>
    <n v="0"/>
    <m/>
    <m/>
    <m/>
    <m/>
    <x v="3"/>
    <x v="3"/>
  </r>
  <r>
    <m/>
    <m/>
    <m/>
    <x v="3"/>
    <m/>
    <m/>
    <m/>
    <m/>
    <m/>
    <m/>
    <x v="4"/>
    <m/>
    <m/>
    <m/>
    <m/>
    <m/>
    <m/>
    <m/>
    <m/>
    <m/>
    <m/>
    <n v="0"/>
    <m/>
    <m/>
    <m/>
    <m/>
    <x v="3"/>
    <x v="3"/>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
  <r>
    <s v="Anonyme"/>
    <n v="1900"/>
    <s v="élevé"/>
    <x v="0"/>
    <s v="ross 308"/>
    <s v="terrain"/>
    <s v="non"/>
    <s v="ras"/>
    <s v="ras"/>
    <s v="classique"/>
    <x v="0"/>
    <s v="citral"/>
    <n v="25"/>
    <s v="citronellal"/>
    <n v="20"/>
    <s v="eugénol"/>
    <n v="12"/>
    <s v="géraniol"/>
    <n v="8"/>
    <n v="3"/>
    <n v="10"/>
    <n v="7"/>
    <s v="2000 ppm"/>
    <n v="2"/>
    <s v="aliment"/>
    <s v="Performances de croissance"/>
    <x v="0"/>
    <x v="0"/>
  </r>
  <r>
    <n v="0"/>
    <n v="0"/>
    <m/>
    <x v="0"/>
    <s v="ross 308"/>
    <s v="terrain"/>
    <s v="non"/>
    <s v="ras"/>
    <s v="ras"/>
    <s v="ras"/>
    <x v="1"/>
    <s v="polyphénol"/>
    <n v="60"/>
    <m/>
    <m/>
    <m/>
    <m/>
    <m/>
    <m/>
    <n v="3"/>
    <n v="10"/>
    <n v="7"/>
    <s v="500 ppm"/>
    <n v="0.5"/>
    <s v="aliment"/>
    <s v="Performances de croissance"/>
    <x v="1"/>
    <x v="1"/>
  </r>
  <r>
    <m/>
    <m/>
    <m/>
    <x v="0"/>
    <s v="ross 308"/>
    <s v="station expérimentale"/>
    <s v="oui"/>
    <s v="vaccination BI et carence en vit E"/>
    <s v="ras"/>
    <s v="carence en vit E"/>
    <x v="2"/>
    <s v="citral"/>
    <n v="50"/>
    <s v="acide rosmarinique"/>
    <n v="2"/>
    <m/>
    <m/>
    <m/>
    <m/>
    <n v="0"/>
    <n v="25"/>
    <n v="25"/>
    <s v="5 mg/kg"/>
    <n v="0.5"/>
    <s v="aliment"/>
    <s v="Marqueur de stress oxydatif"/>
    <x v="2"/>
    <x v="0"/>
  </r>
  <r>
    <m/>
    <m/>
    <m/>
    <x v="1"/>
    <s v="isabrow"/>
    <s v="terrain"/>
    <s v="non"/>
    <s v="ras"/>
    <m/>
    <m/>
    <x v="3"/>
    <s v="polyphénol"/>
    <n v="10"/>
    <m/>
    <m/>
    <m/>
    <m/>
    <m/>
    <m/>
    <n v="3"/>
    <n v="10"/>
    <n v="7"/>
    <s v="1000 ppm"/>
    <n v="1.5"/>
    <s v="aliment"/>
    <s v="Performances de croissance"/>
    <x v="1"/>
    <x v="2"/>
  </r>
  <r>
    <m/>
    <m/>
    <m/>
    <x v="1"/>
    <s v="lohman"/>
    <s v="station expérimentale"/>
    <s v="oui"/>
    <s v="vaccination BI et carence en vit E"/>
    <m/>
    <m/>
    <x v="0"/>
    <s v="citral"/>
    <n v="100"/>
    <s v="acide rosmarinique"/>
    <n v="4"/>
    <m/>
    <m/>
    <m/>
    <m/>
    <n v="0"/>
    <n v="25"/>
    <n v="25"/>
    <s v="10 mg/kg"/>
    <n v="1.5"/>
    <s v="aliment"/>
    <s v="Performances de croissance"/>
    <x v="1"/>
    <x v="0"/>
  </r>
  <r>
    <m/>
    <m/>
    <m/>
    <x v="2"/>
    <s v="but"/>
    <s v="terrain"/>
    <s v="non"/>
    <s v="ras"/>
    <m/>
    <m/>
    <x v="1"/>
    <s v="polyphénol"/>
    <n v="20"/>
    <m/>
    <m/>
    <m/>
    <m/>
    <m/>
    <m/>
    <n v="3"/>
    <n v="10"/>
    <n v="7"/>
    <s v="200 ppm"/>
    <n v="0.2"/>
    <s v="aliment"/>
    <s v="Performances de croissance"/>
    <x v="1"/>
    <x v="1"/>
  </r>
  <r>
    <m/>
    <m/>
    <m/>
    <x v="2"/>
    <s v="but"/>
    <s v="station expérimentale"/>
    <s v="oui"/>
    <s v="vaccination BI et carence en vit E"/>
    <m/>
    <m/>
    <x v="2"/>
    <s v="citral"/>
    <n v="25"/>
    <s v="acide rosmarinique"/>
    <n v="6"/>
    <m/>
    <m/>
    <m/>
    <m/>
    <n v="0"/>
    <n v="25"/>
    <n v="25"/>
    <s v="2 mg/kg"/>
    <n v="5"/>
    <s v="aliment"/>
    <s v="Marqueur de stress oxydatif"/>
    <x v="2"/>
    <x v="0"/>
  </r>
  <r>
    <m/>
    <m/>
    <m/>
    <x v="1"/>
    <s v="isabrow"/>
    <s v="station expérimentale"/>
    <s v="non"/>
    <s v="ras"/>
    <m/>
    <m/>
    <x v="3"/>
    <s v="polyphénol"/>
    <n v="40"/>
    <m/>
    <m/>
    <m/>
    <m/>
    <m/>
    <m/>
    <n v="3"/>
    <n v="10"/>
    <n v="7"/>
    <s v="500 ppm"/>
    <n v="5"/>
    <s v="aliment"/>
    <s v="Performances de croissance"/>
    <x v="1"/>
    <x v="1"/>
  </r>
  <r>
    <m/>
    <m/>
    <m/>
    <x v="3"/>
    <m/>
    <s v="in vitro"/>
    <s v="oui"/>
    <s v="vaccination BI et carence en vit E"/>
    <m/>
    <m/>
    <x v="4"/>
    <m/>
    <m/>
    <m/>
    <m/>
    <m/>
    <m/>
    <m/>
    <m/>
    <n v="0"/>
    <n v="25"/>
    <n v="25"/>
    <s v="5 mg/kg"/>
    <n v="5"/>
    <s v="aliment"/>
    <s v="Marqueur de stress oxydatif"/>
    <x v="2"/>
    <x v="0"/>
  </r>
  <r>
    <m/>
    <m/>
    <m/>
    <x v="3"/>
    <m/>
    <m/>
    <m/>
    <m/>
    <m/>
    <m/>
    <x v="4"/>
    <m/>
    <m/>
    <m/>
    <m/>
    <m/>
    <m/>
    <m/>
    <m/>
    <m/>
    <m/>
    <n v="0"/>
    <m/>
    <m/>
    <m/>
    <m/>
    <x v="3"/>
    <x v="3"/>
  </r>
  <r>
    <m/>
    <m/>
    <m/>
    <x v="3"/>
    <m/>
    <m/>
    <m/>
    <m/>
    <m/>
    <m/>
    <x v="4"/>
    <m/>
    <m/>
    <m/>
    <m/>
    <m/>
    <m/>
    <m/>
    <m/>
    <m/>
    <m/>
    <n v="0"/>
    <m/>
    <m/>
    <m/>
    <m/>
    <x v="3"/>
    <x v="3"/>
  </r>
  <r>
    <m/>
    <m/>
    <m/>
    <x v="3"/>
    <m/>
    <m/>
    <m/>
    <m/>
    <m/>
    <m/>
    <x v="4"/>
    <m/>
    <m/>
    <m/>
    <m/>
    <m/>
    <m/>
    <m/>
    <m/>
    <m/>
    <m/>
    <n v="0"/>
    <m/>
    <m/>
    <m/>
    <m/>
    <x v="3"/>
    <x v="3"/>
  </r>
  <r>
    <m/>
    <m/>
    <m/>
    <x v="3"/>
    <m/>
    <m/>
    <m/>
    <m/>
    <m/>
    <m/>
    <x v="4"/>
    <m/>
    <m/>
    <m/>
    <m/>
    <m/>
    <m/>
    <m/>
    <m/>
    <m/>
    <m/>
    <n v="0"/>
    <m/>
    <m/>
    <m/>
    <m/>
    <x v="3"/>
    <x v="3"/>
  </r>
  <r>
    <m/>
    <m/>
    <m/>
    <x v="3"/>
    <m/>
    <m/>
    <m/>
    <m/>
    <m/>
    <m/>
    <x v="4"/>
    <m/>
    <m/>
    <m/>
    <m/>
    <m/>
    <m/>
    <m/>
    <m/>
    <m/>
    <m/>
    <n v="0"/>
    <m/>
    <m/>
    <m/>
    <m/>
    <x v="3"/>
    <x v="3"/>
  </r>
  <r>
    <m/>
    <m/>
    <m/>
    <x v="3"/>
    <m/>
    <m/>
    <m/>
    <m/>
    <m/>
    <m/>
    <x v="4"/>
    <m/>
    <m/>
    <m/>
    <m/>
    <m/>
    <m/>
    <m/>
    <m/>
    <m/>
    <m/>
    <n v="0"/>
    <m/>
    <m/>
    <m/>
    <m/>
    <x v="3"/>
    <x v="3"/>
  </r>
  <r>
    <m/>
    <m/>
    <m/>
    <x v="3"/>
    <m/>
    <m/>
    <m/>
    <m/>
    <m/>
    <m/>
    <x v="4"/>
    <m/>
    <m/>
    <m/>
    <m/>
    <m/>
    <m/>
    <m/>
    <m/>
    <m/>
    <m/>
    <n v="0"/>
    <m/>
    <m/>
    <m/>
    <m/>
    <x v="3"/>
    <x v="3"/>
  </r>
  <r>
    <m/>
    <m/>
    <m/>
    <x v="3"/>
    <m/>
    <m/>
    <m/>
    <m/>
    <m/>
    <m/>
    <x v="4"/>
    <m/>
    <m/>
    <m/>
    <m/>
    <m/>
    <m/>
    <m/>
    <m/>
    <m/>
    <m/>
    <n v="0"/>
    <m/>
    <m/>
    <m/>
    <m/>
    <x v="3"/>
    <x v="3"/>
  </r>
  <r>
    <m/>
    <m/>
    <m/>
    <x v="3"/>
    <m/>
    <m/>
    <m/>
    <m/>
    <m/>
    <m/>
    <x v="4"/>
    <m/>
    <m/>
    <m/>
    <m/>
    <m/>
    <m/>
    <m/>
    <m/>
    <m/>
    <m/>
    <n v="0"/>
    <m/>
    <m/>
    <m/>
    <m/>
    <x v="3"/>
    <x v="3"/>
  </r>
  <r>
    <m/>
    <m/>
    <m/>
    <x v="3"/>
    <m/>
    <m/>
    <m/>
    <m/>
    <m/>
    <m/>
    <x v="4"/>
    <m/>
    <m/>
    <m/>
    <m/>
    <m/>
    <m/>
    <m/>
    <m/>
    <m/>
    <m/>
    <n v="0"/>
    <m/>
    <m/>
    <m/>
    <m/>
    <x v="3"/>
    <x v="3"/>
  </r>
  <r>
    <m/>
    <m/>
    <m/>
    <x v="3"/>
    <m/>
    <m/>
    <m/>
    <m/>
    <m/>
    <m/>
    <x v="4"/>
    <m/>
    <m/>
    <m/>
    <m/>
    <m/>
    <m/>
    <m/>
    <m/>
    <m/>
    <m/>
    <n v="0"/>
    <m/>
    <m/>
    <m/>
    <m/>
    <x v="3"/>
    <x v="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eau croisé dynamique7" cacheId="2" applyNumberFormats="0" applyBorderFormats="0" applyFontFormats="0" applyPatternFormats="0" applyAlignmentFormats="0" applyWidthHeightFormats="1" dataCaption="Valeurs" updatedVersion="6" minRefreshableVersion="3" useAutoFormatting="1" itemPrintTitles="1" createdVersion="6" indent="0" outline="1" outlineData="1" multipleFieldFilters="0" chartFormat="1">
  <location ref="B11:C15" firstHeaderRow="1" firstDataRow="1" firstDataCol="1" rowPageCount="3" colPageCount="1"/>
  <pivotFields count="28">
    <pivotField showAll="0"/>
    <pivotField showAll="0"/>
    <pivotField showAll="0"/>
    <pivotField axis="axisPage" showAll="0">
      <items count="5">
        <item x="2"/>
        <item x="1"/>
        <item x="0"/>
        <item x="3"/>
        <item t="default"/>
      </items>
    </pivotField>
    <pivotField showAll="0"/>
    <pivotField showAll="0"/>
    <pivotField showAll="0"/>
    <pivotField showAll="0"/>
    <pivotField showAll="0"/>
    <pivotField showAll="0"/>
    <pivotField axis="axisPage" showAll="0">
      <items count="6">
        <item x="2"/>
        <item x="1"/>
        <item x="0"/>
        <item x="3"/>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5">
        <item x="0"/>
        <item x="1"/>
        <item x="2"/>
        <item x="3"/>
        <item t="default"/>
      </items>
    </pivotField>
    <pivotField axis="axisRow" dataField="1" showAll="0">
      <items count="5">
        <item x="0"/>
        <item x="1"/>
        <item x="2"/>
        <item h="1" x="3"/>
        <item t="default"/>
      </items>
    </pivotField>
  </pivotFields>
  <rowFields count="1">
    <field x="27"/>
  </rowFields>
  <rowItems count="4">
    <i>
      <x/>
    </i>
    <i>
      <x v="1"/>
    </i>
    <i>
      <x v="2"/>
    </i>
    <i t="grand">
      <x/>
    </i>
  </rowItems>
  <colItems count="1">
    <i/>
  </colItems>
  <pageFields count="3">
    <pageField fld="10" hier="-1"/>
    <pageField fld="3" hier="-1"/>
    <pageField fld="26" hier="-1"/>
  </pageFields>
  <dataFields count="1">
    <dataField name="Nombre de Effet statistique" fld="27"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Tableau croisé dynamique5" cacheId="1" applyNumberFormats="0" applyBorderFormats="0" applyFontFormats="0" applyPatternFormats="0" applyAlignmentFormats="0" applyWidthHeightFormats="1" dataCaption="Valeurs" updatedVersion="6" minRefreshableVersion="3" useAutoFormatting="1" itemPrintTitles="1" createdVersion="6" indent="0" outline="1" outlineData="1" multipleFieldFilters="0" chartFormat="1">
  <location ref="G32:H36" firstHeaderRow="1" firstDataRow="1" firstDataCol="1" rowPageCount="3" colPageCount="1"/>
  <pivotFields count="28">
    <pivotField showAll="0"/>
    <pivotField showAll="0"/>
    <pivotField showAll="0"/>
    <pivotField axis="axisPage" showAll="0">
      <items count="5">
        <item x="2"/>
        <item x="1"/>
        <item x="0"/>
        <item x="3"/>
        <item t="default"/>
      </items>
    </pivotField>
    <pivotField showAll="0"/>
    <pivotField showAll="0"/>
    <pivotField showAll="0"/>
    <pivotField showAll="0"/>
    <pivotField showAll="0"/>
    <pivotField showAll="0"/>
    <pivotField axis="axisPage" showAll="0">
      <items count="6">
        <item x="2"/>
        <item x="1"/>
        <item x="0"/>
        <item x="3"/>
        <item x="4"/>
        <item t="default"/>
      </items>
    </pivotField>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axis="axisPage" showAll="0">
      <items count="5">
        <item x="0"/>
        <item x="1"/>
        <item x="2"/>
        <item x="3"/>
        <item t="default"/>
      </items>
    </pivotField>
    <pivotField axis="axisRow" showAll="0">
      <items count="5">
        <item x="0"/>
        <item x="1"/>
        <item x="2"/>
        <item h="1" x="3"/>
        <item t="default"/>
      </items>
    </pivotField>
  </pivotFields>
  <rowFields count="1">
    <field x="27"/>
  </rowFields>
  <rowItems count="4">
    <i>
      <x/>
    </i>
    <i>
      <x v="1"/>
    </i>
    <i>
      <x v="2"/>
    </i>
    <i t="grand">
      <x/>
    </i>
  </rowItems>
  <colItems count="1">
    <i/>
  </colItems>
  <pageFields count="3">
    <pageField fld="10" hier="-1"/>
    <pageField fld="3" hier="-1"/>
    <pageField fld="26" hier="-1"/>
  </pageFields>
  <dataFields count="1">
    <dataField name="Moyenne de Durée de la période distribution" fld="21" subtotal="average" baseField="0" baseItem="1838145168"/>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name="Tableau croisé dynamique1" cacheId="0" applyNumberFormats="0" applyBorderFormats="0" applyFontFormats="0" applyPatternFormats="0" applyAlignmentFormats="0" applyWidthHeightFormats="1" dataCaption="Valeurs" updatedVersion="6" minRefreshableVersion="3" useAutoFormatting="1" itemPrintTitles="1" createdVersion="6" indent="0" outline="1" outlineData="1" multipleFieldFilters="0" chartFormat="3">
  <location ref="A31:B35" firstHeaderRow="1" firstDataRow="1" firstDataCol="1" rowPageCount="3" colPageCount="1"/>
  <pivotFields count="29">
    <pivotField showAll="0"/>
    <pivotField showAll="0"/>
    <pivotField showAll="0"/>
    <pivotField axis="axisPage" showAll="0">
      <items count="5">
        <item x="2"/>
        <item x="1"/>
        <item x="0"/>
        <item x="3"/>
        <item t="default"/>
      </items>
    </pivotField>
    <pivotField showAll="0"/>
    <pivotField showAll="0"/>
    <pivotField showAll="0"/>
    <pivotField showAll="0"/>
    <pivotField showAll="0"/>
    <pivotField showAll="0"/>
    <pivotField axis="axisPage" showAll="0">
      <items count="6">
        <item x="2"/>
        <item x="1"/>
        <item x="0"/>
        <item x="3"/>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axis="axisPage" showAll="0">
      <items count="5">
        <item x="0"/>
        <item x="1"/>
        <item x="2"/>
        <item x="3"/>
        <item t="default"/>
      </items>
    </pivotField>
    <pivotField axis="axisRow" showAll="0">
      <items count="5">
        <item x="0"/>
        <item x="1"/>
        <item x="2"/>
        <item h="1" x="3"/>
        <item t="default"/>
      </items>
    </pivotField>
    <pivotField showAll="0"/>
  </pivotFields>
  <rowFields count="1">
    <field x="27"/>
  </rowFields>
  <rowItems count="4">
    <i>
      <x/>
    </i>
    <i>
      <x v="1"/>
    </i>
    <i>
      <x v="2"/>
    </i>
    <i t="grand">
      <x/>
    </i>
  </rowItems>
  <colItems count="1">
    <i/>
  </colItems>
  <pageFields count="3">
    <pageField fld="10" hier="-1"/>
    <pageField fld="3" hier="-1"/>
    <pageField fld="26" hier="-1"/>
  </pageFields>
  <dataFields count="1">
    <dataField name="Moyenne de Dose d'extrait en %" fld="23" subtotal="average" baseField="27" baseItem="0"/>
  </dataFields>
  <formats count="7">
    <format dxfId="6">
      <pivotArea type="all" dataOnly="0" outline="0" fieldPosition="0"/>
    </format>
    <format dxfId="5">
      <pivotArea outline="0" collapsedLevelsAreSubtotals="1" fieldPosition="0"/>
    </format>
    <format dxfId="4">
      <pivotArea field="27" type="button" dataOnly="0" labelOnly="1" outline="0" axis="axisRow" fieldPosition="0"/>
    </format>
    <format dxfId="3">
      <pivotArea dataOnly="0" labelOnly="1" outline="0" axis="axisValues" fieldPosition="0"/>
    </format>
    <format dxfId="2">
      <pivotArea dataOnly="0" labelOnly="1" fieldPosition="0">
        <references count="1">
          <reference field="27" count="0"/>
        </references>
      </pivotArea>
    </format>
    <format dxfId="1">
      <pivotArea dataOnly="0" labelOnly="1" grandRow="1" outline="0" fieldPosition="0"/>
    </format>
    <format dxfId="0">
      <pivotArea dataOnly="0" labelOnly="1" outline="0" axis="axisValues" fieldPosition="0"/>
    </format>
  </format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hyperlink" Target="https://www.researchgate.net/publication/265860118_Dietary_Astragalus_polysaccharide_alleviated_immunological_stress_in_broilers_exposed_to_lipopolysaccharide" TargetMode="Externa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drawing" Target="../drawings/drawing4.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44444"/>
    <pageSetUpPr fitToPage="1"/>
  </sheetPr>
  <dimension ref="A1:BY56"/>
  <sheetViews>
    <sheetView tabSelected="1" workbookViewId="0">
      <selection activeCell="C8" sqref="C8"/>
    </sheetView>
  </sheetViews>
  <sheetFormatPr baseColWidth="10" defaultColWidth="11.42578125" defaultRowHeight="14.25" x14ac:dyDescent="0.2"/>
  <cols>
    <col min="1" max="1" width="6" style="7" customWidth="1"/>
    <col min="2" max="2" width="12.28515625" style="7" customWidth="1"/>
    <col min="3" max="3" width="57.5703125" style="7" customWidth="1"/>
    <col min="4" max="4" width="6" style="7" customWidth="1"/>
    <col min="5" max="7" width="11.42578125" style="7"/>
    <col min="8" max="8" width="7.5703125" style="7" customWidth="1"/>
    <col min="9" max="9" width="11.42578125" style="7"/>
    <col min="10" max="10" width="5.7109375" style="7" customWidth="1"/>
    <col min="11" max="73" width="11.42578125" style="218"/>
    <col min="74" max="16384" width="11.42578125" style="7"/>
  </cols>
  <sheetData>
    <row r="1" spans="1:77" s="218" customFormat="1" x14ac:dyDescent="0.2">
      <c r="C1" s="219" t="s">
        <v>0</v>
      </c>
    </row>
    <row r="2" spans="1:77" s="218" customFormat="1" ht="21" customHeight="1" x14ac:dyDescent="0.2"/>
    <row r="3" spans="1:77" s="218" customFormat="1" ht="37.5" customHeight="1" x14ac:dyDescent="0.25">
      <c r="C3" s="220" t="s">
        <v>1</v>
      </c>
      <c r="E3" s="221"/>
      <c r="H3" s="222"/>
    </row>
    <row r="4" spans="1:77" s="218" customFormat="1" ht="84" customHeight="1" x14ac:dyDescent="0.25">
      <c r="C4" s="223" t="s">
        <v>2</v>
      </c>
      <c r="E4" s="221"/>
      <c r="G4" s="63"/>
      <c r="H4" s="222"/>
    </row>
    <row r="5" spans="1:77" s="218" customFormat="1" ht="25.5" customHeight="1" x14ac:dyDescent="0.25">
      <c r="C5" s="224"/>
      <c r="F5" s="63"/>
    </row>
    <row r="6" spans="1:77" ht="14.45" customHeight="1" x14ac:dyDescent="0.2">
      <c r="A6" s="237" t="s">
        <v>3</v>
      </c>
      <c r="B6" s="237"/>
      <c r="C6" s="28"/>
      <c r="E6" s="237" t="s">
        <v>4</v>
      </c>
      <c r="F6" s="237"/>
      <c r="G6" s="6"/>
      <c r="H6" s="11"/>
      <c r="I6" s="218"/>
      <c r="J6" s="218"/>
      <c r="BV6" s="218"/>
      <c r="BW6" s="218"/>
      <c r="BX6" s="218"/>
      <c r="BY6" s="218"/>
    </row>
    <row r="7" spans="1:77" s="218" customFormat="1" ht="51" customHeight="1" x14ac:dyDescent="0.2">
      <c r="A7" s="238" t="s">
        <v>5</v>
      </c>
      <c r="B7" s="238"/>
      <c r="C7" s="238"/>
      <c r="E7" s="239" t="s">
        <v>6</v>
      </c>
      <c r="F7" s="239"/>
      <c r="G7" s="239"/>
      <c r="H7" s="239"/>
      <c r="I7" s="239"/>
      <c r="J7" s="239"/>
    </row>
    <row r="8" spans="1:77" s="218" customFormat="1" ht="29.1" customHeight="1" x14ac:dyDescent="0.2">
      <c r="A8" s="225"/>
      <c r="B8" s="226"/>
      <c r="C8" s="227"/>
      <c r="E8" s="240" t="s">
        <v>7</v>
      </c>
      <c r="F8" s="240"/>
      <c r="G8" s="240"/>
      <c r="H8" s="240"/>
      <c r="I8" s="240"/>
      <c r="J8" s="240"/>
    </row>
    <row r="9" spans="1:77" s="228" customFormat="1" ht="32.1" customHeight="1" x14ac:dyDescent="0.2">
      <c r="E9" s="229"/>
    </row>
    <row r="10" spans="1:77" ht="15" x14ac:dyDescent="0.2">
      <c r="A10" s="241" t="s">
        <v>8</v>
      </c>
      <c r="B10" s="241"/>
      <c r="C10" s="241"/>
      <c r="D10" s="241"/>
      <c r="E10" s="241"/>
      <c r="F10" s="241"/>
      <c r="G10" s="241"/>
      <c r="H10" s="241"/>
      <c r="I10" s="241"/>
      <c r="J10" s="241"/>
    </row>
    <row r="11" spans="1:77" ht="30.6" customHeight="1" x14ac:dyDescent="0.2">
      <c r="A11" s="235" t="s">
        <v>9</v>
      </c>
      <c r="B11" s="235"/>
      <c r="C11" s="235"/>
      <c r="D11" s="235"/>
      <c r="E11" s="235"/>
      <c r="F11" s="235"/>
      <c r="G11" s="235"/>
      <c r="H11" s="235"/>
      <c r="I11" s="235"/>
      <c r="J11" s="235"/>
    </row>
    <row r="12" spans="1:77" s="218" customFormat="1" ht="39.950000000000003" customHeight="1" x14ac:dyDescent="0.2">
      <c r="B12" s="226"/>
      <c r="C12" s="236" t="s">
        <v>10</v>
      </c>
      <c r="D12" s="236"/>
      <c r="E12" s="236"/>
      <c r="F12" s="236"/>
      <c r="G12" s="236"/>
      <c r="H12" s="236"/>
      <c r="I12" s="236"/>
      <c r="J12" s="236"/>
    </row>
    <row r="13" spans="1:77" s="218" customFormat="1" x14ac:dyDescent="0.2"/>
    <row r="14" spans="1:77" s="218" customFormat="1" x14ac:dyDescent="0.2"/>
    <row r="15" spans="1:77" s="218" customFormat="1" x14ac:dyDescent="0.2"/>
    <row r="16" spans="1:77" s="218" customFormat="1" x14ac:dyDescent="0.2"/>
    <row r="17" s="218" customFormat="1" x14ac:dyDescent="0.2"/>
    <row r="18" s="218" customFormat="1" x14ac:dyDescent="0.2"/>
    <row r="19" s="218" customFormat="1" x14ac:dyDescent="0.2"/>
    <row r="20" s="218" customFormat="1" x14ac:dyDescent="0.2"/>
    <row r="21" s="218" customFormat="1" x14ac:dyDescent="0.2"/>
    <row r="22" s="218" customFormat="1" x14ac:dyDescent="0.2"/>
    <row r="23" s="218" customFormat="1" x14ac:dyDescent="0.2"/>
    <row r="24" s="218" customFormat="1" x14ac:dyDescent="0.2"/>
    <row r="25" s="218" customFormat="1" x14ac:dyDescent="0.2"/>
    <row r="26" s="218" customFormat="1" x14ac:dyDescent="0.2"/>
    <row r="27" s="218" customFormat="1" x14ac:dyDescent="0.2"/>
    <row r="28" s="218" customFormat="1" x14ac:dyDescent="0.2"/>
    <row r="29" s="218" customFormat="1" x14ac:dyDescent="0.2"/>
    <row r="30" s="218" customFormat="1" x14ac:dyDescent="0.2"/>
    <row r="31" s="218" customFormat="1" x14ac:dyDescent="0.2"/>
    <row r="32" s="218" customFormat="1" x14ac:dyDescent="0.2"/>
    <row r="33" s="218" customFormat="1" x14ac:dyDescent="0.2"/>
    <row r="34" s="218" customFormat="1" x14ac:dyDescent="0.2"/>
    <row r="35" s="218" customFormat="1" x14ac:dyDescent="0.2"/>
    <row r="36" s="218" customFormat="1" x14ac:dyDescent="0.2"/>
    <row r="37" s="218" customFormat="1" x14ac:dyDescent="0.2"/>
    <row r="38" s="218" customFormat="1" x14ac:dyDescent="0.2"/>
    <row r="39" s="218" customFormat="1" x14ac:dyDescent="0.2"/>
    <row r="40" s="218" customFormat="1" x14ac:dyDescent="0.2"/>
    <row r="41" s="218" customFormat="1" x14ac:dyDescent="0.2"/>
    <row r="42" s="218" customFormat="1" x14ac:dyDescent="0.2"/>
    <row r="43" s="218" customFormat="1" x14ac:dyDescent="0.2"/>
    <row r="44" s="218" customFormat="1" x14ac:dyDescent="0.2"/>
    <row r="45" s="218" customFormat="1" x14ac:dyDescent="0.2"/>
    <row r="46" s="218" customFormat="1" x14ac:dyDescent="0.2"/>
    <row r="47" s="218" customFormat="1" x14ac:dyDescent="0.2"/>
    <row r="48" s="218" customFormat="1" x14ac:dyDescent="0.2"/>
    <row r="49" s="218" customFormat="1" x14ac:dyDescent="0.2"/>
    <row r="50" s="218" customFormat="1" x14ac:dyDescent="0.2"/>
    <row r="51" s="218" customFormat="1" x14ac:dyDescent="0.2"/>
    <row r="52" s="218" customFormat="1" x14ac:dyDescent="0.2"/>
    <row r="53" s="218" customFormat="1" x14ac:dyDescent="0.2"/>
    <row r="54" s="218" customFormat="1" x14ac:dyDescent="0.2"/>
    <row r="55" s="218" customFormat="1" x14ac:dyDescent="0.2"/>
    <row r="56" s="218" customFormat="1" x14ac:dyDescent="0.2"/>
  </sheetData>
  <mergeCells count="8">
    <mergeCell ref="A11:J11"/>
    <mergeCell ref="C12:J12"/>
    <mergeCell ref="A6:B6"/>
    <mergeCell ref="E6:F6"/>
    <mergeCell ref="A7:C7"/>
    <mergeCell ref="E7:J7"/>
    <mergeCell ref="E8:J8"/>
    <mergeCell ref="A10:J10"/>
  </mergeCells>
  <printOptions horizontalCentered="1"/>
  <pageMargins left="0.78740157480314965" right="0.78740157480314965" top="1.1811023622047245" bottom="0.78740157480314965" header="0.31496062992125984" footer="0.31496062992125984"/>
  <pageSetup paperSize="9" scale="9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44444"/>
    <pageSetUpPr fitToPage="1"/>
  </sheetPr>
  <dimension ref="A1:G128"/>
  <sheetViews>
    <sheetView workbookViewId="0">
      <selection activeCell="H30" sqref="H30"/>
    </sheetView>
  </sheetViews>
  <sheetFormatPr baseColWidth="10" defaultColWidth="11.42578125" defaultRowHeight="16.5" x14ac:dyDescent="0.3"/>
  <cols>
    <col min="1" max="1" width="11.42578125" style="2"/>
    <col min="2" max="2" width="91.42578125" style="2" customWidth="1"/>
    <col min="3" max="6" width="11.42578125" style="2"/>
    <col min="7" max="7" width="20.42578125" style="2" customWidth="1"/>
    <col min="8" max="16384" width="11.42578125" style="2"/>
  </cols>
  <sheetData>
    <row r="1" spans="1:7" s="62" customFormat="1" ht="32.450000000000003" customHeight="1" x14ac:dyDescent="0.25">
      <c r="A1" s="243" t="s">
        <v>11</v>
      </c>
      <c r="B1" s="243"/>
      <c r="C1" s="243"/>
      <c r="D1" s="243"/>
      <c r="E1" s="243"/>
      <c r="F1" s="243"/>
      <c r="G1" s="243"/>
    </row>
    <row r="2" spans="1:7" s="44" customFormat="1" x14ac:dyDescent="0.3"/>
    <row r="3" spans="1:7" s="83" customFormat="1" ht="18" x14ac:dyDescent="0.25">
      <c r="A3" s="82" t="s">
        <v>12</v>
      </c>
    </row>
    <row r="4" spans="1:7" s="44" customFormat="1" x14ac:dyDescent="0.3"/>
    <row r="5" spans="1:7" s="44" customFormat="1" ht="41.1" customHeight="1" x14ac:dyDescent="0.3">
      <c r="A5" s="244" t="s">
        <v>13</v>
      </c>
      <c r="B5" s="244"/>
      <c r="C5" s="244"/>
      <c r="D5" s="244"/>
      <c r="E5" s="244"/>
      <c r="F5" s="244"/>
      <c r="G5" s="244"/>
    </row>
    <row r="6" spans="1:7" s="44" customFormat="1" x14ac:dyDescent="0.3">
      <c r="A6" s="77" t="s">
        <v>14</v>
      </c>
      <c r="B6" s="78"/>
    </row>
    <row r="7" spans="1:7" s="44" customFormat="1" x14ac:dyDescent="0.3">
      <c r="A7" s="77"/>
      <c r="B7" s="245" t="s">
        <v>15</v>
      </c>
      <c r="C7" s="245"/>
      <c r="D7" s="245"/>
      <c r="E7" s="245"/>
    </row>
    <row r="8" spans="1:7" s="44" customFormat="1" x14ac:dyDescent="0.3">
      <c r="A8" s="77"/>
      <c r="B8" s="78"/>
    </row>
    <row r="9" spans="1:7" s="44" customFormat="1" x14ac:dyDescent="0.3">
      <c r="A9" s="77"/>
      <c r="B9" s="78"/>
    </row>
    <row r="10" spans="1:7" s="44" customFormat="1" x14ac:dyDescent="0.3">
      <c r="A10" s="77"/>
      <c r="B10" s="78"/>
    </row>
    <row r="11" spans="1:7" s="44" customFormat="1" x14ac:dyDescent="0.3">
      <c r="A11" s="77"/>
      <c r="B11" s="78"/>
    </row>
    <row r="12" spans="1:7" s="44" customFormat="1" x14ac:dyDescent="0.3">
      <c r="A12" s="77"/>
      <c r="B12" s="78"/>
    </row>
    <row r="13" spans="1:7" s="44" customFormat="1" x14ac:dyDescent="0.3">
      <c r="A13" s="77"/>
      <c r="B13" s="78"/>
    </row>
    <row r="14" spans="1:7" s="44" customFormat="1" x14ac:dyDescent="0.3">
      <c r="A14" s="77"/>
      <c r="B14" s="78"/>
    </row>
    <row r="15" spans="1:7" s="44" customFormat="1" x14ac:dyDescent="0.3">
      <c r="A15" s="77"/>
      <c r="B15" s="78"/>
    </row>
    <row r="16" spans="1:7" s="44" customFormat="1" x14ac:dyDescent="0.3">
      <c r="A16" s="77"/>
      <c r="B16" s="78"/>
    </row>
    <row r="17" spans="1:7" s="44" customFormat="1" x14ac:dyDescent="0.3">
      <c r="A17" s="77"/>
      <c r="B17" s="78"/>
    </row>
    <row r="18" spans="1:7" s="44" customFormat="1" x14ac:dyDescent="0.3">
      <c r="A18" s="77"/>
      <c r="B18" s="78"/>
    </row>
    <row r="19" spans="1:7" s="44" customFormat="1" x14ac:dyDescent="0.3">
      <c r="A19" s="77"/>
      <c r="B19" s="78"/>
    </row>
    <row r="20" spans="1:7" s="44" customFormat="1" x14ac:dyDescent="0.3">
      <c r="A20" s="77"/>
      <c r="B20" s="78"/>
    </row>
    <row r="21" spans="1:7" s="44" customFormat="1" x14ac:dyDescent="0.3">
      <c r="A21" s="77"/>
      <c r="B21" s="78"/>
    </row>
    <row r="22" spans="1:7" s="44" customFormat="1" x14ac:dyDescent="0.3">
      <c r="A22" s="79"/>
    </row>
    <row r="23" spans="1:7" s="44" customFormat="1" x14ac:dyDescent="0.3"/>
    <row r="24" spans="1:7" s="44" customFormat="1" x14ac:dyDescent="0.3">
      <c r="A24" s="242" t="s">
        <v>16</v>
      </c>
      <c r="B24" s="242"/>
      <c r="C24" s="242"/>
      <c r="D24" s="242"/>
      <c r="E24" s="242"/>
      <c r="F24" s="242"/>
      <c r="G24" s="242"/>
    </row>
    <row r="25" spans="1:7" s="44" customFormat="1" x14ac:dyDescent="0.3">
      <c r="A25" s="44" t="s">
        <v>17</v>
      </c>
    </row>
    <row r="26" spans="1:7" s="44" customFormat="1" x14ac:dyDescent="0.3">
      <c r="A26" s="44" t="s">
        <v>18</v>
      </c>
    </row>
    <row r="27" spans="1:7" s="44" customFormat="1" x14ac:dyDescent="0.3">
      <c r="A27" s="44" t="s">
        <v>19</v>
      </c>
    </row>
    <row r="28" spans="1:7" s="44" customFormat="1" x14ac:dyDescent="0.3">
      <c r="A28" s="44" t="s">
        <v>20</v>
      </c>
      <c r="B28" s="80"/>
    </row>
    <row r="29" spans="1:7" s="44" customFormat="1" x14ac:dyDescent="0.3">
      <c r="A29" s="80"/>
      <c r="B29" s="80"/>
    </row>
    <row r="30" spans="1:7" s="44" customFormat="1" x14ac:dyDescent="0.3">
      <c r="A30" s="80"/>
      <c r="B30" s="80"/>
    </row>
    <row r="31" spans="1:7" s="44" customFormat="1" x14ac:dyDescent="0.3">
      <c r="A31" s="242" t="s">
        <v>21</v>
      </c>
      <c r="B31" s="242"/>
      <c r="C31" s="242"/>
      <c r="D31" s="242"/>
      <c r="E31" s="242"/>
      <c r="F31" s="242"/>
      <c r="G31" s="242"/>
    </row>
    <row r="32" spans="1:7" s="44" customFormat="1" x14ac:dyDescent="0.3">
      <c r="A32" s="81" t="s">
        <v>22</v>
      </c>
    </row>
    <row r="33" spans="1:7" s="44" customFormat="1" x14ac:dyDescent="0.3">
      <c r="B33" s="81" t="s">
        <v>23</v>
      </c>
    </row>
    <row r="34" spans="1:7" s="44" customFormat="1" x14ac:dyDescent="0.3">
      <c r="B34" s="81" t="s">
        <v>24</v>
      </c>
    </row>
    <row r="35" spans="1:7" s="44" customFormat="1" ht="30.6" customHeight="1" x14ac:dyDescent="0.3">
      <c r="B35" s="246" t="s">
        <v>25</v>
      </c>
      <c r="C35" s="246"/>
      <c r="D35" s="246"/>
      <c r="E35" s="246"/>
      <c r="F35" s="246"/>
      <c r="G35" s="246"/>
    </row>
    <row r="36" spans="1:7" s="44" customFormat="1" x14ac:dyDescent="0.3">
      <c r="B36" s="81"/>
    </row>
    <row r="37" spans="1:7" s="44" customFormat="1" x14ac:dyDescent="0.3">
      <c r="A37" s="242" t="s">
        <v>26</v>
      </c>
      <c r="B37" s="242"/>
      <c r="C37" s="242"/>
      <c r="D37" s="242"/>
      <c r="E37" s="242"/>
      <c r="F37" s="242"/>
      <c r="G37" s="242"/>
    </row>
    <row r="38" spans="1:7" s="44" customFormat="1" x14ac:dyDescent="0.3">
      <c r="A38" s="44" t="s">
        <v>27</v>
      </c>
    </row>
    <row r="39" spans="1:7" s="81" customFormat="1" ht="15.75" x14ac:dyDescent="0.25">
      <c r="A39" s="81" t="s">
        <v>28</v>
      </c>
    </row>
    <row r="40" spans="1:7" s="81" customFormat="1" ht="15.75" x14ac:dyDescent="0.25"/>
    <row r="41" spans="1:7" s="44" customFormat="1" x14ac:dyDescent="0.3"/>
    <row r="42" spans="1:7" s="44" customFormat="1" x14ac:dyDescent="0.3"/>
    <row r="43" spans="1:7" s="44" customFormat="1" x14ac:dyDescent="0.3"/>
    <row r="44" spans="1:7" s="44" customFormat="1" x14ac:dyDescent="0.3"/>
    <row r="45" spans="1:7" s="44" customFormat="1" x14ac:dyDescent="0.3"/>
    <row r="46" spans="1:7" s="44" customFormat="1" x14ac:dyDescent="0.3"/>
    <row r="47" spans="1:7" s="44" customFormat="1" x14ac:dyDescent="0.3"/>
    <row r="48" spans="1:7" s="44" customFormat="1" x14ac:dyDescent="0.3"/>
    <row r="49" s="44" customFormat="1" x14ac:dyDescent="0.3"/>
    <row r="50" s="44" customFormat="1" x14ac:dyDescent="0.3"/>
    <row r="51" s="44" customFormat="1" x14ac:dyDescent="0.3"/>
    <row r="52" s="44" customFormat="1" x14ac:dyDescent="0.3"/>
    <row r="53" s="44" customFormat="1" x14ac:dyDescent="0.3"/>
    <row r="54" s="44" customFormat="1" x14ac:dyDescent="0.3"/>
    <row r="55" s="44" customFormat="1" x14ac:dyDescent="0.3"/>
    <row r="56" s="44" customFormat="1" x14ac:dyDescent="0.3"/>
    <row r="57" s="44" customFormat="1" x14ac:dyDescent="0.3"/>
    <row r="58" s="44" customFormat="1" x14ac:dyDescent="0.3"/>
    <row r="59" s="44" customFormat="1" x14ac:dyDescent="0.3"/>
    <row r="60" s="44" customFormat="1" x14ac:dyDescent="0.3"/>
    <row r="61" s="44" customFormat="1" x14ac:dyDescent="0.3"/>
    <row r="62" s="44" customFormat="1" x14ac:dyDescent="0.3"/>
    <row r="63" s="44" customFormat="1" x14ac:dyDescent="0.3"/>
    <row r="64" s="44" customFormat="1" x14ac:dyDescent="0.3"/>
    <row r="65" s="44" customFormat="1" x14ac:dyDescent="0.3"/>
    <row r="66" s="44" customFormat="1" x14ac:dyDescent="0.3"/>
    <row r="67" s="44" customFormat="1" x14ac:dyDescent="0.3"/>
    <row r="68" s="44" customFormat="1" x14ac:dyDescent="0.3"/>
    <row r="69" s="44" customFormat="1" x14ac:dyDescent="0.3"/>
    <row r="70" s="44" customFormat="1" x14ac:dyDescent="0.3"/>
    <row r="71" s="44" customFormat="1" x14ac:dyDescent="0.3"/>
    <row r="72" s="44" customFormat="1" x14ac:dyDescent="0.3"/>
    <row r="73" s="44" customFormat="1" x14ac:dyDescent="0.3"/>
    <row r="74" s="44" customFormat="1" x14ac:dyDescent="0.3"/>
    <row r="75" s="44" customFormat="1" x14ac:dyDescent="0.3"/>
    <row r="76" s="44" customFormat="1" x14ac:dyDescent="0.3"/>
    <row r="77" s="44" customFormat="1" x14ac:dyDescent="0.3"/>
    <row r="78" s="44" customFormat="1" x14ac:dyDescent="0.3"/>
    <row r="79" s="44" customFormat="1" x14ac:dyDescent="0.3"/>
    <row r="80" s="44" customFormat="1" x14ac:dyDescent="0.3"/>
    <row r="81" s="44" customFormat="1" x14ac:dyDescent="0.3"/>
    <row r="82" s="44" customFormat="1" x14ac:dyDescent="0.3"/>
    <row r="83" s="44" customFormat="1" x14ac:dyDescent="0.3"/>
    <row r="84" s="44" customFormat="1" x14ac:dyDescent="0.3"/>
    <row r="85" s="44" customFormat="1" x14ac:dyDescent="0.3"/>
    <row r="86" s="44" customFormat="1" x14ac:dyDescent="0.3"/>
    <row r="87" s="44" customFormat="1" x14ac:dyDescent="0.3"/>
    <row r="88" s="44" customFormat="1" x14ac:dyDescent="0.3"/>
    <row r="89" s="44" customFormat="1" x14ac:dyDescent="0.3"/>
    <row r="90" s="44" customFormat="1" x14ac:dyDescent="0.3"/>
    <row r="91" s="44" customFormat="1" x14ac:dyDescent="0.3"/>
    <row r="92" s="44" customFormat="1" x14ac:dyDescent="0.3"/>
    <row r="93" s="44" customFormat="1" x14ac:dyDescent="0.3"/>
    <row r="94" s="44" customFormat="1" x14ac:dyDescent="0.3"/>
    <row r="95" s="44" customFormat="1" x14ac:dyDescent="0.3"/>
    <row r="96" s="44" customFormat="1" x14ac:dyDescent="0.3"/>
    <row r="97" s="44" customFormat="1" x14ac:dyDescent="0.3"/>
    <row r="98" s="44" customFormat="1" x14ac:dyDescent="0.3"/>
    <row r="99" s="44" customFormat="1" x14ac:dyDescent="0.3"/>
    <row r="100" s="44" customFormat="1" x14ac:dyDescent="0.3"/>
    <row r="101" s="44" customFormat="1" x14ac:dyDescent="0.3"/>
    <row r="102" s="44" customFormat="1" x14ac:dyDescent="0.3"/>
    <row r="103" s="44" customFormat="1" x14ac:dyDescent="0.3"/>
    <row r="104" s="44" customFormat="1" x14ac:dyDescent="0.3"/>
    <row r="105" s="44" customFormat="1" x14ac:dyDescent="0.3"/>
    <row r="106" s="44" customFormat="1" x14ac:dyDescent="0.3"/>
    <row r="107" s="44" customFormat="1" x14ac:dyDescent="0.3"/>
    <row r="108" s="44" customFormat="1" x14ac:dyDescent="0.3"/>
    <row r="109" s="44" customFormat="1" x14ac:dyDescent="0.3"/>
    <row r="110" s="44" customFormat="1" x14ac:dyDescent="0.3"/>
    <row r="111" s="44" customFormat="1" x14ac:dyDescent="0.3"/>
    <row r="112" s="44" customFormat="1" x14ac:dyDescent="0.3"/>
    <row r="113" s="44" customFormat="1" x14ac:dyDescent="0.3"/>
    <row r="114" s="44" customFormat="1" x14ac:dyDescent="0.3"/>
    <row r="115" s="44" customFormat="1" x14ac:dyDescent="0.3"/>
    <row r="116" s="44" customFormat="1" x14ac:dyDescent="0.3"/>
    <row r="117" s="44" customFormat="1" x14ac:dyDescent="0.3"/>
    <row r="118" s="44" customFormat="1" x14ac:dyDescent="0.3"/>
    <row r="119" s="44" customFormat="1" x14ac:dyDescent="0.3"/>
    <row r="120" s="44" customFormat="1" x14ac:dyDescent="0.3"/>
    <row r="121" s="44" customFormat="1" x14ac:dyDescent="0.3"/>
    <row r="122" s="44" customFormat="1" x14ac:dyDescent="0.3"/>
    <row r="123" s="44" customFormat="1" x14ac:dyDescent="0.3"/>
    <row r="124" s="44" customFormat="1" x14ac:dyDescent="0.3"/>
    <row r="125" s="44" customFormat="1" x14ac:dyDescent="0.3"/>
    <row r="126" s="44" customFormat="1" x14ac:dyDescent="0.3"/>
    <row r="127" s="44" customFormat="1" x14ac:dyDescent="0.3"/>
    <row r="128" s="44" customFormat="1" x14ac:dyDescent="0.3"/>
  </sheetData>
  <mergeCells count="7">
    <mergeCell ref="A37:G37"/>
    <mergeCell ref="A1:G1"/>
    <mergeCell ref="A5:G5"/>
    <mergeCell ref="B7:E7"/>
    <mergeCell ref="A24:G24"/>
    <mergeCell ref="A31:G31"/>
    <mergeCell ref="B35:G35"/>
  </mergeCells>
  <printOptions horizontalCentered="1"/>
  <pageMargins left="0.59055118110236227" right="0.59055118110236227" top="0.78740157480314965" bottom="0.74803149606299213" header="0.31496062992125984" footer="0.31496062992125984"/>
  <pageSetup paperSize="9" scale="74" orientation="landscape" r:id="rId1"/>
  <headerFooter>
    <oddHeader xml:space="preserve">&amp;R&amp;"Arial,Italique"&amp;10Travel A., Lemaire B., Tavares O. (2020). CHECK'MEX : Outil d'aide à l'analyse de la bibliographie. Livrable projet MEXAVI (tableur excel). </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1C803"/>
  </sheetPr>
  <dimension ref="A1:F18"/>
  <sheetViews>
    <sheetView topLeftCell="A16" zoomScale="120" zoomScaleNormal="120" workbookViewId="0">
      <selection activeCell="A6" sqref="A6:F6"/>
    </sheetView>
  </sheetViews>
  <sheetFormatPr baseColWidth="10" defaultColWidth="10.85546875" defaultRowHeight="15" x14ac:dyDescent="0.25"/>
  <cols>
    <col min="1" max="1" width="7.42578125" style="1" customWidth="1"/>
    <col min="2" max="5" width="14.42578125" style="1" customWidth="1"/>
    <col min="6" max="6" width="28.42578125" style="1" customWidth="1"/>
    <col min="7" max="16384" width="10.85546875" style="1"/>
  </cols>
  <sheetData>
    <row r="1" spans="1:6" ht="68.45" customHeight="1" x14ac:dyDescent="0.25">
      <c r="A1" s="249" t="s">
        <v>337</v>
      </c>
      <c r="B1" s="249"/>
      <c r="C1" s="249"/>
      <c r="D1" s="249"/>
      <c r="E1" s="249"/>
      <c r="F1" s="249"/>
    </row>
    <row r="3" spans="1:6" ht="18" x14ac:dyDescent="0.25">
      <c r="A3" s="255" t="s">
        <v>339</v>
      </c>
      <c r="B3" s="255"/>
      <c r="C3" s="255"/>
      <c r="D3" s="255"/>
      <c r="E3" s="255"/>
      <c r="F3" s="255"/>
    </row>
    <row r="4" spans="1:6" ht="53.25" customHeight="1" x14ac:dyDescent="0.25">
      <c r="A4" s="250" t="s">
        <v>356</v>
      </c>
      <c r="B4" s="251"/>
      <c r="C4" s="251"/>
      <c r="D4" s="251"/>
      <c r="E4" s="251"/>
      <c r="F4" s="251"/>
    </row>
    <row r="5" spans="1:6" s="232" customFormat="1" ht="15.75" x14ac:dyDescent="0.25">
      <c r="A5" s="252" t="s">
        <v>338</v>
      </c>
      <c r="B5" s="252"/>
      <c r="C5" s="252"/>
      <c r="D5" s="252"/>
      <c r="E5" s="252"/>
      <c r="F5" s="252"/>
    </row>
    <row r="6" spans="1:6" ht="194.25" customHeight="1" x14ac:dyDescent="0.25">
      <c r="A6" s="253" t="s">
        <v>361</v>
      </c>
      <c r="B6" s="254"/>
      <c r="C6" s="254"/>
      <c r="D6" s="254"/>
      <c r="E6" s="254"/>
      <c r="F6" s="254"/>
    </row>
    <row r="7" spans="1:6" ht="15.75" x14ac:dyDescent="0.25">
      <c r="A7" s="252" t="s">
        <v>340</v>
      </c>
      <c r="B7" s="252"/>
      <c r="C7" s="252"/>
      <c r="D7" s="252"/>
      <c r="E7" s="252"/>
      <c r="F7" s="252"/>
    </row>
    <row r="8" spans="1:6" ht="90.75" customHeight="1" x14ac:dyDescent="0.25">
      <c r="A8" s="253" t="s">
        <v>357</v>
      </c>
      <c r="B8" s="254"/>
      <c r="C8" s="254"/>
      <c r="D8" s="254"/>
      <c r="E8" s="254"/>
      <c r="F8" s="254"/>
    </row>
    <row r="9" spans="1:6" ht="15.75" x14ac:dyDescent="0.25">
      <c r="A9" s="252" t="s">
        <v>341</v>
      </c>
      <c r="B9" s="252"/>
      <c r="C9" s="252"/>
      <c r="D9" s="252"/>
      <c r="E9" s="252"/>
      <c r="F9" s="252"/>
    </row>
    <row r="10" spans="1:6" ht="45" customHeight="1" x14ac:dyDescent="0.25">
      <c r="A10" s="253" t="s">
        <v>358</v>
      </c>
      <c r="B10" s="253"/>
      <c r="C10" s="253"/>
      <c r="D10" s="253"/>
      <c r="E10" s="253"/>
      <c r="F10" s="253"/>
    </row>
    <row r="11" spans="1:6" ht="15.75" x14ac:dyDescent="0.25">
      <c r="A11" s="252" t="s">
        <v>342</v>
      </c>
      <c r="B11" s="252"/>
      <c r="C11" s="252"/>
      <c r="D11" s="252"/>
      <c r="E11" s="252"/>
      <c r="F11" s="252"/>
    </row>
    <row r="12" spans="1:6" ht="88.5" customHeight="1" x14ac:dyDescent="0.25">
      <c r="A12" s="247" t="s">
        <v>354</v>
      </c>
      <c r="B12" s="248"/>
      <c r="C12" s="248"/>
      <c r="D12" s="248"/>
      <c r="E12" s="248"/>
      <c r="F12" s="248"/>
    </row>
    <row r="13" spans="1:6" ht="15.75" x14ac:dyDescent="0.25">
      <c r="A13" s="252" t="s">
        <v>343</v>
      </c>
      <c r="B13" s="252"/>
      <c r="C13" s="252"/>
      <c r="D13" s="252"/>
      <c r="E13" s="252"/>
      <c r="F13" s="252"/>
    </row>
    <row r="14" spans="1:6" s="233" customFormat="1" ht="152.25" customHeight="1" x14ac:dyDescent="0.2">
      <c r="A14" s="253" t="s">
        <v>359</v>
      </c>
      <c r="B14" s="254"/>
      <c r="C14" s="254"/>
      <c r="D14" s="254"/>
      <c r="E14" s="254"/>
      <c r="F14" s="254"/>
    </row>
    <row r="16" spans="1:6" ht="16.5" x14ac:dyDescent="0.25">
      <c r="A16" s="257" t="s">
        <v>344</v>
      </c>
      <c r="B16" s="257"/>
      <c r="C16" s="257"/>
      <c r="D16" s="257"/>
      <c r="E16" s="257"/>
      <c r="F16" s="257"/>
    </row>
    <row r="17" spans="1:6" ht="216.75" customHeight="1" x14ac:dyDescent="0.25">
      <c r="A17" s="234"/>
      <c r="B17" s="256" t="s">
        <v>360</v>
      </c>
      <c r="C17" s="256"/>
      <c r="D17" s="256"/>
      <c r="E17" s="256"/>
      <c r="F17" s="256"/>
    </row>
    <row r="18" spans="1:6" ht="195.6" customHeight="1" x14ac:dyDescent="0.25">
      <c r="A18" s="234"/>
      <c r="B18" s="256" t="s">
        <v>355</v>
      </c>
      <c r="C18" s="256"/>
      <c r="D18" s="256"/>
      <c r="E18" s="256"/>
      <c r="F18" s="256"/>
    </row>
  </sheetData>
  <mergeCells count="16">
    <mergeCell ref="B18:F18"/>
    <mergeCell ref="A16:F16"/>
    <mergeCell ref="A14:F14"/>
    <mergeCell ref="A13:F13"/>
    <mergeCell ref="B17:F17"/>
    <mergeCell ref="A12:F12"/>
    <mergeCell ref="A1:F1"/>
    <mergeCell ref="A4:F4"/>
    <mergeCell ref="A5:F5"/>
    <mergeCell ref="A6:F6"/>
    <mergeCell ref="A3:F3"/>
    <mergeCell ref="A7:F7"/>
    <mergeCell ref="A8:F8"/>
    <mergeCell ref="A9:F9"/>
    <mergeCell ref="A10:F10"/>
    <mergeCell ref="A11:F11"/>
  </mergeCells>
  <printOptions horizontalCentered="1"/>
  <pageMargins left="0.39370078740157483" right="0.39370078740157483" top="0.78740157480314965" bottom="0.39370078740157483" header="0.31496062992125984" footer="0.31496062992125984"/>
  <pageSetup paperSize="9" orientation="portrait" r:id="rId1"/>
  <headerFooter>
    <oddHeader xml:space="preserve">&amp;R&amp;"Arial,Italique"&amp;10Travel A., Lemaire B., Tavares O. (2020). CHECK'MEX : Outil d'aide à l'analyse de la bibliographie. Livrable projet MEXAVI (tableur excel). </oddHeader>
  </headerFooter>
  <rowBreaks count="1" manualBreakCount="1">
    <brk id="10" max="16383" man="1"/>
  </row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67F37"/>
    <pageSetUpPr fitToPage="1"/>
  </sheetPr>
  <dimension ref="A1:CC54"/>
  <sheetViews>
    <sheetView zoomScale="98" zoomScaleNormal="98" workbookViewId="0">
      <selection activeCell="CA8" sqref="CA8"/>
    </sheetView>
  </sheetViews>
  <sheetFormatPr baseColWidth="10" defaultColWidth="11.42578125" defaultRowHeight="12.75" x14ac:dyDescent="0.2"/>
  <cols>
    <col min="1" max="1" width="11.42578125" style="22"/>
    <col min="2" max="2" width="6.5703125" style="22" customWidth="1"/>
    <col min="3" max="3" width="14.140625" style="22" customWidth="1"/>
    <col min="4" max="4" width="12.140625" style="22" bestFit="1" customWidth="1"/>
    <col min="5" max="6" width="10" style="23" customWidth="1"/>
    <col min="7" max="7" width="20.42578125" style="22" customWidth="1"/>
    <col min="8" max="8" width="15.85546875" style="22" customWidth="1"/>
    <col min="9" max="9" width="5.5703125" style="22" hidden="1" customWidth="1"/>
    <col min="10" max="10" width="11.42578125" style="22"/>
    <col min="11" max="11" width="5.140625" style="22" hidden="1" customWidth="1"/>
    <col min="12" max="12" width="11.42578125" style="22"/>
    <col min="13" max="13" width="6.42578125" style="22" hidden="1" customWidth="1"/>
    <col min="14" max="14" width="11.42578125" style="22"/>
    <col min="15" max="15" width="6.42578125" style="22" hidden="1" customWidth="1"/>
    <col min="16" max="16" width="13.42578125" style="22" customWidth="1"/>
    <col min="17" max="17" width="5.85546875" style="22" hidden="1" customWidth="1"/>
    <col min="18" max="18" width="6.85546875" style="37" customWidth="1"/>
    <col min="19" max="19" width="11.42578125" style="22"/>
    <col min="20" max="20" width="5.140625" style="22" hidden="1" customWidth="1"/>
    <col min="21" max="21" width="12.28515625" style="22" customWidth="1"/>
    <col min="22" max="22" width="6.42578125" style="22" hidden="1" customWidth="1"/>
    <col min="23" max="23" width="11.42578125" style="22"/>
    <col min="24" max="24" width="6.42578125" style="22" hidden="1" customWidth="1"/>
    <col min="25" max="25" width="16.42578125" style="22" customWidth="1"/>
    <col min="26" max="26" width="6.42578125" style="22" hidden="1" customWidth="1"/>
    <col min="27" max="27" width="11.7109375" style="22" customWidth="1"/>
    <col min="28" max="28" width="6.42578125" style="22" hidden="1" customWidth="1"/>
    <col min="29" max="29" width="11.42578125" style="22"/>
    <col min="30" max="30" width="6.42578125" style="22" hidden="1" customWidth="1"/>
    <col min="31" max="31" width="7.140625" style="37" customWidth="1"/>
    <col min="32" max="32" width="16.85546875" style="22" customWidth="1"/>
    <col min="33" max="33" width="6.42578125" style="22" hidden="1" customWidth="1"/>
    <col min="34" max="34" width="13.7109375" style="22" customWidth="1"/>
    <col min="35" max="35" width="6.42578125" style="22" hidden="1" customWidth="1"/>
    <col min="36" max="36" width="15.85546875" style="22" customWidth="1"/>
    <col min="37" max="37" width="6.42578125" style="22" hidden="1" customWidth="1"/>
    <col min="38" max="38" width="19.42578125" style="22" customWidth="1"/>
    <col min="39" max="39" width="6.42578125" style="22" hidden="1" customWidth="1"/>
    <col min="40" max="40" width="10.42578125" style="22" customWidth="1"/>
    <col min="41" max="41" width="6.42578125" style="22" hidden="1" customWidth="1"/>
    <col min="42" max="42" width="8.7109375" style="37" customWidth="1"/>
    <col min="43" max="43" width="18.42578125" style="22" customWidth="1"/>
    <col min="44" max="44" width="6.42578125" style="22" hidden="1" customWidth="1"/>
    <col min="45" max="45" width="18.140625" style="22" customWidth="1"/>
    <col min="46" max="46" width="6.42578125" style="22" hidden="1" customWidth="1"/>
    <col min="47" max="47" width="13.85546875" style="22" customWidth="1"/>
    <col min="48" max="48" width="6.42578125" style="22" hidden="1" customWidth="1"/>
    <col min="49" max="49" width="8.28515625" style="100" customWidth="1"/>
    <col min="50" max="50" width="12.42578125" style="22" customWidth="1"/>
    <col min="51" max="51" width="10.140625" style="19" customWidth="1"/>
    <col min="52" max="52" width="11.42578125" style="22"/>
    <col min="53" max="53" width="6.42578125" style="22" hidden="1" customWidth="1"/>
    <col min="54" max="54" width="11.42578125" style="22"/>
    <col min="55" max="55" width="6.42578125" style="22" hidden="1" customWidth="1"/>
    <col min="56" max="56" width="8.28515625" style="37" customWidth="1"/>
    <col min="57" max="57" width="14" style="22" customWidth="1"/>
    <col min="58" max="58" width="6.42578125" style="22" hidden="1" customWidth="1"/>
    <col min="59" max="59" width="11.42578125" style="22"/>
    <col min="60" max="60" width="6.42578125" style="22" hidden="1" customWidth="1"/>
    <col min="61" max="61" width="13.28515625" style="22" customWidth="1"/>
    <col min="62" max="62" width="6.42578125" style="22" hidden="1" customWidth="1"/>
    <col min="63" max="63" width="8.28515625" style="37" customWidth="1"/>
    <col min="64" max="64" width="14.140625" style="22" customWidth="1"/>
    <col min="65" max="65" width="6.42578125" style="22" hidden="1" customWidth="1"/>
    <col min="66" max="66" width="17.85546875" style="22" customWidth="1"/>
    <col min="67" max="67" width="6.42578125" style="22" hidden="1" customWidth="1"/>
    <col min="68" max="68" width="17.85546875" style="22" customWidth="1"/>
    <col min="69" max="69" width="6.42578125" style="22" hidden="1" customWidth="1"/>
    <col min="70" max="70" width="17.42578125" style="22" customWidth="1"/>
    <col min="71" max="71" width="6.42578125" style="22" hidden="1" customWidth="1"/>
    <col min="72" max="72" width="9" style="37" customWidth="1"/>
    <col min="73" max="73" width="17.85546875" style="22" customWidth="1"/>
    <col min="74" max="74" width="6.42578125" style="22" hidden="1" customWidth="1"/>
    <col min="75" max="75" width="16.140625" style="22" customWidth="1"/>
    <col min="76" max="76" width="6.42578125" style="22" hidden="1" customWidth="1"/>
    <col min="77" max="77" width="16.85546875" style="22" customWidth="1"/>
    <col min="78" max="78" width="6.42578125" style="22" hidden="1" customWidth="1"/>
    <col min="79" max="79" width="15.42578125" style="22" customWidth="1"/>
    <col min="80" max="80" width="6.42578125" style="22" hidden="1" customWidth="1"/>
    <col min="81" max="81" width="8.42578125" style="37" customWidth="1"/>
    <col min="82" max="16384" width="11.42578125" style="22"/>
  </cols>
  <sheetData>
    <row r="1" spans="1:81" s="35" customFormat="1" ht="25.5" customHeight="1" x14ac:dyDescent="0.25">
      <c r="A1" s="259" t="s">
        <v>29</v>
      </c>
      <c r="B1" s="260"/>
      <c r="C1" s="260"/>
      <c r="D1" s="261"/>
      <c r="E1" s="265" t="s">
        <v>30</v>
      </c>
      <c r="F1" s="260"/>
      <c r="G1" s="260"/>
      <c r="H1" s="271" t="s">
        <v>31</v>
      </c>
      <c r="I1" s="271"/>
      <c r="J1" s="271"/>
      <c r="K1" s="271"/>
      <c r="L1" s="271"/>
      <c r="M1" s="271"/>
      <c r="N1" s="271"/>
      <c r="O1" s="271"/>
      <c r="P1" s="271"/>
      <c r="Q1" s="271"/>
      <c r="R1" s="271"/>
      <c r="S1" s="271"/>
      <c r="T1" s="271"/>
      <c r="U1" s="271"/>
      <c r="V1" s="271"/>
      <c r="W1" s="271"/>
      <c r="X1" s="271"/>
      <c r="Y1" s="271"/>
      <c r="Z1" s="271"/>
      <c r="AA1" s="271"/>
      <c r="AB1" s="271"/>
      <c r="AC1" s="271"/>
      <c r="AD1" s="271"/>
      <c r="AE1" s="271"/>
      <c r="AF1" s="271"/>
      <c r="AG1" s="271"/>
      <c r="AH1" s="271"/>
      <c r="AI1" s="271"/>
      <c r="AJ1" s="271"/>
      <c r="AK1" s="271"/>
      <c r="AL1" s="271"/>
      <c r="AM1" s="271"/>
      <c r="AN1" s="271"/>
      <c r="AO1" s="271"/>
      <c r="AP1" s="271"/>
      <c r="AQ1" s="271"/>
      <c r="AR1" s="271"/>
      <c r="AS1" s="271"/>
      <c r="AT1" s="271"/>
      <c r="AU1" s="271"/>
      <c r="AV1" s="271"/>
      <c r="AW1" s="271"/>
      <c r="AX1" s="269" t="s">
        <v>32</v>
      </c>
      <c r="AY1" s="269"/>
      <c r="AZ1" s="269"/>
      <c r="BA1" s="269"/>
      <c r="BB1" s="269"/>
      <c r="BC1" s="269"/>
      <c r="BD1" s="269"/>
      <c r="BE1" s="269"/>
      <c r="BF1" s="269"/>
      <c r="BG1" s="269"/>
      <c r="BH1" s="269"/>
      <c r="BI1" s="269"/>
      <c r="BJ1" s="269"/>
      <c r="BK1" s="269"/>
      <c r="BL1" s="269"/>
      <c r="BM1" s="269"/>
      <c r="BN1" s="269"/>
      <c r="BO1" s="269"/>
      <c r="BP1" s="269"/>
      <c r="BQ1" s="269"/>
      <c r="BR1" s="269"/>
      <c r="BS1" s="269"/>
      <c r="BT1" s="269"/>
      <c r="BU1" s="269"/>
      <c r="BV1" s="269"/>
      <c r="BW1" s="269"/>
      <c r="BX1" s="269"/>
      <c r="BY1" s="269"/>
      <c r="BZ1" s="269"/>
      <c r="CA1" s="269"/>
      <c r="CB1" s="269"/>
      <c r="CC1" s="270"/>
    </row>
    <row r="2" spans="1:81" s="36" customFormat="1" ht="21" customHeight="1" x14ac:dyDescent="0.25">
      <c r="A2" s="262"/>
      <c r="B2" s="263"/>
      <c r="C2" s="263"/>
      <c r="D2" s="264"/>
      <c r="E2" s="258" t="s">
        <v>33</v>
      </c>
      <c r="F2" s="258"/>
      <c r="G2" s="258"/>
      <c r="H2" s="273" t="s">
        <v>34</v>
      </c>
      <c r="I2" s="273"/>
      <c r="J2" s="273"/>
      <c r="K2" s="273"/>
      <c r="L2" s="273"/>
      <c r="M2" s="273"/>
      <c r="N2" s="273"/>
      <c r="O2" s="273"/>
      <c r="P2" s="273"/>
      <c r="Q2" s="273"/>
      <c r="R2" s="273"/>
      <c r="S2" s="272" t="s">
        <v>35</v>
      </c>
      <c r="T2" s="272"/>
      <c r="U2" s="272"/>
      <c r="V2" s="272"/>
      <c r="W2" s="272"/>
      <c r="X2" s="272"/>
      <c r="Y2" s="272"/>
      <c r="Z2" s="272"/>
      <c r="AA2" s="272"/>
      <c r="AB2" s="272"/>
      <c r="AC2" s="272"/>
      <c r="AD2" s="272"/>
      <c r="AE2" s="272"/>
      <c r="AF2" s="276" t="s">
        <v>36</v>
      </c>
      <c r="AG2" s="276"/>
      <c r="AH2" s="276"/>
      <c r="AI2" s="276"/>
      <c r="AJ2" s="276"/>
      <c r="AK2" s="276"/>
      <c r="AL2" s="276"/>
      <c r="AM2" s="276"/>
      <c r="AN2" s="276"/>
      <c r="AO2" s="276"/>
      <c r="AP2" s="276"/>
      <c r="AQ2" s="274" t="s">
        <v>37</v>
      </c>
      <c r="AR2" s="274"/>
      <c r="AS2" s="274"/>
      <c r="AT2" s="274"/>
      <c r="AU2" s="274"/>
      <c r="AV2" s="274"/>
      <c r="AW2" s="274"/>
      <c r="AX2" s="275" t="s">
        <v>38</v>
      </c>
      <c r="AY2" s="275"/>
      <c r="AZ2" s="278" t="s">
        <v>39</v>
      </c>
      <c r="BA2" s="279"/>
      <c r="BB2" s="279"/>
      <c r="BC2" s="279"/>
      <c r="BD2" s="280"/>
      <c r="BE2" s="277" t="s">
        <v>40</v>
      </c>
      <c r="BF2" s="277"/>
      <c r="BG2" s="277"/>
      <c r="BH2" s="277"/>
      <c r="BI2" s="277"/>
      <c r="BJ2" s="277"/>
      <c r="BK2" s="277"/>
      <c r="BL2" s="268" t="s">
        <v>41</v>
      </c>
      <c r="BM2" s="268"/>
      <c r="BN2" s="268"/>
      <c r="BO2" s="268"/>
      <c r="BP2" s="268"/>
      <c r="BQ2" s="268"/>
      <c r="BR2" s="268"/>
      <c r="BS2" s="268"/>
      <c r="BT2" s="268"/>
      <c r="BU2" s="266" t="s">
        <v>42</v>
      </c>
      <c r="BV2" s="266"/>
      <c r="BW2" s="266"/>
      <c r="BX2" s="266"/>
      <c r="BY2" s="266"/>
      <c r="BZ2" s="266"/>
      <c r="CA2" s="266"/>
      <c r="CB2" s="266"/>
      <c r="CC2" s="267"/>
    </row>
    <row r="3" spans="1:81" s="19" customFormat="1" ht="63.75" x14ac:dyDescent="0.2">
      <c r="A3" s="148" t="s">
        <v>43</v>
      </c>
      <c r="B3" s="105" t="s">
        <v>44</v>
      </c>
      <c r="C3" s="106" t="s">
        <v>45</v>
      </c>
      <c r="D3" s="106" t="s">
        <v>46</v>
      </c>
      <c r="E3" s="32" t="s">
        <v>47</v>
      </c>
      <c r="F3" s="33" t="s">
        <v>48</v>
      </c>
      <c r="G3" s="34" t="s">
        <v>49</v>
      </c>
      <c r="H3" s="107" t="s">
        <v>50</v>
      </c>
      <c r="I3" s="39" t="s">
        <v>51</v>
      </c>
      <c r="J3" s="107" t="s">
        <v>52</v>
      </c>
      <c r="K3" s="39" t="s">
        <v>51</v>
      </c>
      <c r="L3" s="107" t="s">
        <v>53</v>
      </c>
      <c r="M3" s="39" t="s">
        <v>51</v>
      </c>
      <c r="N3" s="107" t="s">
        <v>54</v>
      </c>
      <c r="O3" s="39" t="s">
        <v>51</v>
      </c>
      <c r="P3" s="107" t="s">
        <v>55</v>
      </c>
      <c r="Q3" s="39" t="s">
        <v>51</v>
      </c>
      <c r="R3" s="32" t="s">
        <v>56</v>
      </c>
      <c r="S3" s="107" t="s">
        <v>57</v>
      </c>
      <c r="T3" s="39" t="s">
        <v>51</v>
      </c>
      <c r="U3" s="38" t="s">
        <v>58</v>
      </c>
      <c r="V3" s="39" t="s">
        <v>51</v>
      </c>
      <c r="W3" s="38" t="s">
        <v>59</v>
      </c>
      <c r="X3" s="39" t="s">
        <v>51</v>
      </c>
      <c r="Y3" s="38" t="s">
        <v>60</v>
      </c>
      <c r="Z3" s="39" t="s">
        <v>51</v>
      </c>
      <c r="AA3" s="38" t="s">
        <v>61</v>
      </c>
      <c r="AB3" s="39" t="s">
        <v>51</v>
      </c>
      <c r="AC3" s="38" t="s">
        <v>62</v>
      </c>
      <c r="AD3" s="39" t="s">
        <v>51</v>
      </c>
      <c r="AE3" s="108" t="s">
        <v>63</v>
      </c>
      <c r="AF3" s="38" t="s">
        <v>64</v>
      </c>
      <c r="AG3" s="39" t="s">
        <v>51</v>
      </c>
      <c r="AH3" s="38" t="s">
        <v>65</v>
      </c>
      <c r="AI3" s="39" t="s">
        <v>51</v>
      </c>
      <c r="AJ3" s="38" t="s">
        <v>66</v>
      </c>
      <c r="AK3" s="39" t="s">
        <v>51</v>
      </c>
      <c r="AL3" s="38" t="s">
        <v>67</v>
      </c>
      <c r="AM3" s="39" t="s">
        <v>51</v>
      </c>
      <c r="AN3" s="38" t="s">
        <v>68</v>
      </c>
      <c r="AO3" s="39" t="s">
        <v>51</v>
      </c>
      <c r="AP3" s="40" t="s">
        <v>69</v>
      </c>
      <c r="AQ3" s="38" t="s">
        <v>70</v>
      </c>
      <c r="AR3" s="39" t="s">
        <v>51</v>
      </c>
      <c r="AS3" s="38" t="s">
        <v>71</v>
      </c>
      <c r="AT3" s="39" t="s">
        <v>51</v>
      </c>
      <c r="AU3" s="38" t="s">
        <v>72</v>
      </c>
      <c r="AV3" s="39" t="s">
        <v>51</v>
      </c>
      <c r="AW3" s="109" t="s">
        <v>73</v>
      </c>
      <c r="AX3" s="38" t="s">
        <v>74</v>
      </c>
      <c r="AY3" s="110" t="s">
        <v>75</v>
      </c>
      <c r="AZ3" s="38" t="s">
        <v>76</v>
      </c>
      <c r="BA3" s="59" t="s">
        <v>51</v>
      </c>
      <c r="BB3" s="38" t="s">
        <v>77</v>
      </c>
      <c r="BC3" s="59" t="s">
        <v>51</v>
      </c>
      <c r="BD3" s="60" t="s">
        <v>75</v>
      </c>
      <c r="BE3" s="38" t="s">
        <v>78</v>
      </c>
      <c r="BF3" s="59" t="s">
        <v>51</v>
      </c>
      <c r="BG3" s="38" t="s">
        <v>79</v>
      </c>
      <c r="BH3" s="59" t="s">
        <v>51</v>
      </c>
      <c r="BI3" s="38" t="s">
        <v>80</v>
      </c>
      <c r="BJ3" s="59" t="s">
        <v>51</v>
      </c>
      <c r="BK3" s="99" t="s">
        <v>81</v>
      </c>
      <c r="BL3" s="38" t="s">
        <v>82</v>
      </c>
      <c r="BM3" s="59" t="s">
        <v>51</v>
      </c>
      <c r="BN3" s="38" t="s">
        <v>83</v>
      </c>
      <c r="BO3" s="59" t="s">
        <v>51</v>
      </c>
      <c r="BP3" s="38" t="s">
        <v>84</v>
      </c>
      <c r="BQ3" s="59" t="s">
        <v>51</v>
      </c>
      <c r="BR3" s="38" t="s">
        <v>85</v>
      </c>
      <c r="BS3" s="59" t="s">
        <v>51</v>
      </c>
      <c r="BT3" s="33" t="s">
        <v>86</v>
      </c>
      <c r="BU3" s="38" t="s">
        <v>87</v>
      </c>
      <c r="BV3" s="59" t="s">
        <v>51</v>
      </c>
      <c r="BW3" s="38" t="s">
        <v>88</v>
      </c>
      <c r="BX3" s="59" t="s">
        <v>51</v>
      </c>
      <c r="BY3" s="38" t="s">
        <v>89</v>
      </c>
      <c r="BZ3" s="59" t="s">
        <v>51</v>
      </c>
      <c r="CA3" s="38" t="s">
        <v>90</v>
      </c>
      <c r="CB3" s="59" t="s">
        <v>51</v>
      </c>
      <c r="CC3" s="149" t="s">
        <v>91</v>
      </c>
    </row>
    <row r="4" spans="1:81" s="20" customFormat="1" ht="15" x14ac:dyDescent="0.25">
      <c r="A4" s="150" t="s">
        <v>92</v>
      </c>
      <c r="B4" s="122">
        <v>1900</v>
      </c>
      <c r="C4" s="123" t="s">
        <v>93</v>
      </c>
      <c r="D4" s="122" t="s">
        <v>94</v>
      </c>
      <c r="E4" s="122">
        <f>R4+AE4+AP4+AW4</f>
        <v>20</v>
      </c>
      <c r="F4" s="124">
        <f t="shared" ref="F4:F35" si="0">AY4+BD4+BK4+BT4+CC4</f>
        <v>20</v>
      </c>
      <c r="G4" s="125" t="str">
        <f>IF(AND(E4&gt;='GF - Seuil confiance'!$B$9,F4&gt;='GF - Seuil confiance'!$E$9),"Indice de confiance élevé",IF(AND(E4&lt;'GF - Seuil confiance'!$B$9,E4&gt;='GF - Seuil confiance'!$B$10,F4&lt;'GF - Seuil confiance'!$E$9,F4&gt;='GF - Seuil confiance'!$E$10),"Indice de confiance modéré",IF(AND(E4&lt;'GF - Seuil confiance'!$B$10,F4&lt;'GF - Seuil confiance'!$E$10),"Indice de confiance faible",IF(AND(E4&gt;='GF - Seuil confiance'!$B$9,F4&lt;'GF - Seuil confiance'!$E$9,F4&gt;='GF - Seuil confiance'!$E$10),"Indice de confiance modéré",IF(AND(E4&gt;='GF - Seuil confiance'!$B$9,F4&lt;'GF - Seuil confiance'!$E$10),"Indice de confiance faible",IF(AND(E4&gt;='GF - Seuil confiance'!$B$10,E4&lt;'GF - Seuil confiance'!$B$9,F4&lt;'GF - Seuil confiance'!$E$10),"Indice de confiance faible",IF(AND(E4&gt;='GF - Seuil confiance'!$B$10,E4&lt;'GF - Seuil confiance'!$B$9,F4&gt;='GF - Seuil confiance'!$E$9),"Indice de confiance modéré",IF(AND(E4&lt;'GF - Seuil confiance'!$B$10,F4&gt;='GF - Seuil confiance'!$E$9),"Indice de confiance faible",IF(AND(E4&lt;'GF - Seuil confiance'!$B$10,F4&lt;'GF - Seuil confiance'!$E$9,F4&gt;='GF - Seuil confiance'!$E$10),"Indice de confiance faible",IF(AND(E4=0,F4=0),""))))))))))</f>
        <v>Indice de confiance élevé</v>
      </c>
      <c r="H4" s="126" t="s">
        <v>95</v>
      </c>
      <c r="I4" s="122">
        <f t="shared" ref="I4" si="1">VLOOKUP(H4,P_Plante_nom,2,FALSE)</f>
        <v>1.5</v>
      </c>
      <c r="J4" s="122" t="s">
        <v>96</v>
      </c>
      <c r="K4" s="122">
        <f t="shared" ref="K4" si="2">VLOOKUP(J4,P_Plante_Variété,2,FALSE)</f>
        <v>0.5</v>
      </c>
      <c r="L4" s="122" t="s">
        <v>97</v>
      </c>
      <c r="M4" s="122">
        <f t="shared" ref="M4" si="3">VLOOKUP(L4,P_Plante_Partie,2,FALSE)</f>
        <v>1</v>
      </c>
      <c r="N4" s="122" t="s">
        <v>98</v>
      </c>
      <c r="O4" s="122">
        <f t="shared" ref="O4" si="4">VLOOKUP(N4,P_Plante_Traitement,2,FALSE)</f>
        <v>1</v>
      </c>
      <c r="P4" s="122" t="s">
        <v>96</v>
      </c>
      <c r="Q4" s="122">
        <f t="shared" ref="Q4:Q17" si="5">VLOOKUP(P4,P_Plante_Stade,2,FALSE)</f>
        <v>1</v>
      </c>
      <c r="R4" s="127">
        <f>I4+K4+M4+O4+Q4</f>
        <v>5</v>
      </c>
      <c r="S4" s="122" t="s">
        <v>96</v>
      </c>
      <c r="T4" s="122">
        <f t="shared" ref="T4" si="6">VLOOKUP(S4,P_Extrait_solvant,2,FALSE)</f>
        <v>1</v>
      </c>
      <c r="U4" s="122" t="s">
        <v>96</v>
      </c>
      <c r="V4" s="122">
        <f t="shared" ref="V4" si="7">VLOOKUP(U4,P_Extrait_DERRDE,2,FALSE)</f>
        <v>1</v>
      </c>
      <c r="W4" s="122" t="s">
        <v>96</v>
      </c>
      <c r="X4" s="122">
        <f t="shared" ref="X4" si="8">VLOOKUP(W4,P_Extrait_durée,2,FALSE)</f>
        <v>0.5</v>
      </c>
      <c r="Y4" s="122" t="s">
        <v>99</v>
      </c>
      <c r="Z4" s="122">
        <f t="shared" ref="Z4" si="9">VLOOKUP(Y4,P_Extrait_produit,2,FALSE)</f>
        <v>1</v>
      </c>
      <c r="AA4" s="122" t="s">
        <v>96</v>
      </c>
      <c r="AB4" s="122">
        <f t="shared" ref="AB4" si="10">VLOOKUP(AA4,P_Extrait_fabricant,2,FALSE)</f>
        <v>1</v>
      </c>
      <c r="AC4" s="122" t="s">
        <v>96</v>
      </c>
      <c r="AD4" s="122">
        <f t="shared" ref="AD4:AD17" si="11">VLOOKUP(AC4,P_Extrait_ageStabilité,2,FALSE)</f>
        <v>1</v>
      </c>
      <c r="AE4" s="128">
        <f>T4+V4+X4+Z4+AB4+AD4</f>
        <v>5.5</v>
      </c>
      <c r="AF4" s="122" t="s">
        <v>100</v>
      </c>
      <c r="AG4" s="122">
        <f t="shared" ref="AG4" si="12">VLOOKUP(AF4,P_Produit_empreinte,2,FALSE)</f>
        <v>1</v>
      </c>
      <c r="AH4" s="122" t="s">
        <v>101</v>
      </c>
      <c r="AI4" s="122">
        <f t="shared" ref="AI4" si="13">VLOOKUP(AH4,P_Produit_compo,2,FALSE)</f>
        <v>2</v>
      </c>
      <c r="AJ4" s="122" t="s">
        <v>102</v>
      </c>
      <c r="AK4" s="122">
        <f t="shared" ref="AK4" si="14">VLOOKUP(AJ4,P_Produit_méthode,2,FALSE)</f>
        <v>1.5</v>
      </c>
      <c r="AL4" s="122" t="s">
        <v>103</v>
      </c>
      <c r="AM4" s="122">
        <f t="shared" ref="AM4" si="15">VLOOKUP(AL4,P_Produit_analyse,2,FALSE)</f>
        <v>1.5</v>
      </c>
      <c r="AN4" s="122" t="s">
        <v>96</v>
      </c>
      <c r="AO4" s="122">
        <f t="shared" ref="AO4:AO17" si="16">VLOOKUP(AN4,P_Produit_PpeActif,2,FALSE)</f>
        <v>0.5</v>
      </c>
      <c r="AP4" s="129">
        <f>AG4+AI4+AK4+AM4+AO4</f>
        <v>6.5</v>
      </c>
      <c r="AQ4" s="122" t="s">
        <v>104</v>
      </c>
      <c r="AR4" s="122">
        <f t="shared" ref="AR4" si="17">VLOOKUP(AQ4,P_Utilisation_forme,2,FALSE)</f>
        <v>1</v>
      </c>
      <c r="AS4" s="122" t="s">
        <v>96</v>
      </c>
      <c r="AT4" s="122">
        <f t="shared" ref="AT4" si="18">VLOOKUP(AS4,P_Utilisation_détail,2,FALSE)</f>
        <v>1</v>
      </c>
      <c r="AU4" s="122" t="s">
        <v>105</v>
      </c>
      <c r="AV4" s="122">
        <f t="shared" ref="AV4:AV17" si="19">VLOOKUP(AU4,P_Utilisation_prépa,2,FALSE)</f>
        <v>1</v>
      </c>
      <c r="AW4" s="130">
        <f>AR4+AT4+AV4</f>
        <v>3</v>
      </c>
      <c r="AX4" s="122" t="s">
        <v>106</v>
      </c>
      <c r="AY4" s="131">
        <f t="shared" ref="AY4" si="20">VLOOKUP(AX4,Z_Stimulation,2,FALSE)</f>
        <v>2</v>
      </c>
      <c r="AZ4" s="122" t="s">
        <v>106</v>
      </c>
      <c r="BA4" s="122">
        <f t="shared" ref="BA4" si="21">VLOOKUP(AZ4,Z_Témoin_négatif,2,FALSE)</f>
        <v>1</v>
      </c>
      <c r="BB4" s="122" t="s">
        <v>106</v>
      </c>
      <c r="BC4" s="122">
        <f t="shared" ref="BC4" si="22">VLOOKUP(BB4,Z_Témoin_contrôle,2,FALSE)</f>
        <v>1</v>
      </c>
      <c r="BD4" s="132">
        <f>BA4+BC4</f>
        <v>2</v>
      </c>
      <c r="BE4" s="122" t="s">
        <v>107</v>
      </c>
      <c r="BF4" s="122">
        <f t="shared" ref="BF4" si="23">VLOOKUP(BE4,Z_Essai_espèce,2,FALSE)</f>
        <v>3</v>
      </c>
      <c r="BG4" s="122" t="s">
        <v>108</v>
      </c>
      <c r="BH4" s="122">
        <f t="shared" ref="BH4" si="24">VLOOKUP(BG4,Z_Essai_durée,2,FALSE)</f>
        <v>2</v>
      </c>
      <c r="BI4" s="122" t="s">
        <v>109</v>
      </c>
      <c r="BJ4" s="122">
        <f t="shared" ref="BJ4" si="25">VLOOKUP(BI4,Z_Essai_éval,2,FALSE)</f>
        <v>1</v>
      </c>
      <c r="BK4" s="133">
        <f>BF4+BH4+BJ4</f>
        <v>6</v>
      </c>
      <c r="BL4" s="122" t="s">
        <v>106</v>
      </c>
      <c r="BM4" s="122">
        <f t="shared" ref="BM4" si="26">VLOOKUP(BL4,Z_Expérience_lot,2,FALSE)</f>
        <v>1</v>
      </c>
      <c r="BN4" s="122" t="s">
        <v>110</v>
      </c>
      <c r="BO4" s="122">
        <f t="shared" ref="BO4" si="27">VLOOKUP(BN4,Z_Expérience_perf,2,FALSE)</f>
        <v>2</v>
      </c>
      <c r="BP4" s="122" t="s">
        <v>111</v>
      </c>
      <c r="BQ4" s="122">
        <f t="shared" ref="BQ4" si="28">VLOOKUP(BP4,Z_Expérience_biomarqueurs,2,FALSE)</f>
        <v>2</v>
      </c>
      <c r="BR4" s="122" t="s">
        <v>106</v>
      </c>
      <c r="BS4" s="122">
        <f t="shared" ref="BS4:BS17" si="29">VLOOKUP(BR4,Z_Expérience_contemporain,2,FALSE)</f>
        <v>1</v>
      </c>
      <c r="BT4" s="134">
        <f>BM4+BO4+BQ4+BS4</f>
        <v>6</v>
      </c>
      <c r="BU4" s="122" t="s">
        <v>96</v>
      </c>
      <c r="BV4" s="122">
        <f t="shared" ref="BV4" si="30">VLOOKUP(BU4,Z_Analyse_normalité,2,FALSE)</f>
        <v>1</v>
      </c>
      <c r="BW4" s="122" t="s">
        <v>96</v>
      </c>
      <c r="BX4" s="122">
        <f t="shared" ref="BX4" si="31">VLOOKUP(BW4,Z_Analyse_variance,2,FALSE)</f>
        <v>1</v>
      </c>
      <c r="BY4" s="122" t="s">
        <v>96</v>
      </c>
      <c r="BZ4" s="122">
        <f t="shared" ref="BZ4" si="32">VLOOKUP(BY4,Z_Analyse_tests,2,FALSE)</f>
        <v>1</v>
      </c>
      <c r="CA4" s="122" t="s">
        <v>96</v>
      </c>
      <c r="CB4" s="122">
        <f t="shared" ref="CB4:CB35" si="33">VLOOKUP(CA4,Z_analyse_sexe,2,FALSE)</f>
        <v>1</v>
      </c>
      <c r="CC4" s="151">
        <f>BV4+BX4+BZ4+CB4</f>
        <v>4</v>
      </c>
    </row>
    <row r="5" spans="1:81" s="21" customFormat="1" ht="12.95" customHeight="1" x14ac:dyDescent="0.2">
      <c r="A5" s="152"/>
      <c r="B5" s="135"/>
      <c r="C5" s="136"/>
      <c r="D5" s="135"/>
      <c r="E5" s="137" t="e">
        <f>R5+AE5+AP5+AW5</f>
        <v>#N/A</v>
      </c>
      <c r="F5" s="137" t="e">
        <f t="shared" si="0"/>
        <v>#N/A</v>
      </c>
      <c r="G5" s="138" t="e">
        <f>IF(AND(E5&gt;='GF - Seuil confiance'!$B$9,F5&gt;='GF - Seuil confiance'!$E$9),"Indice de confiance élevé",IF(AND(E5&lt;'GF - Seuil confiance'!$B$9,E5&gt;='GF - Seuil confiance'!$B$10,F5&lt;'GF - Seuil confiance'!$E$9,F5&gt;='GF - Seuil confiance'!$E$10),"Indice de confiance modéré",IF(AND(E5&lt;'GF - Seuil confiance'!$B$10,F5&lt;'GF - Seuil confiance'!$E$10),"Indice de confiance faible",IF(AND(E5&gt;='GF - Seuil confiance'!$B$9,F5&lt;'GF - Seuil confiance'!$E$9,F5&gt;='GF - Seuil confiance'!$E$10),"Indice de confiance modéré",IF(AND(E5&gt;='GF - Seuil confiance'!$B$9,F5&lt;'GF - Seuil confiance'!$E$10),"Indice de confiance faible",IF(AND(E5&gt;='GF - Seuil confiance'!$B$10,E5&lt;'GF - Seuil confiance'!$B$9,F5&lt;'GF - Seuil confiance'!$E$10),"Indice de confiance faible",IF(AND(E5&gt;='GF - Seuil confiance'!$B$10,E5&lt;'GF - Seuil confiance'!$B$9,F5&gt;='GF - Seuil confiance'!$E$9),"Indice de confiance modéré",IF(AND(E5&lt;'GF - Seuil confiance'!$B$10,F5&gt;='GF - Seuil confiance'!$E$9),"Indice de confiance faible",IF(AND(E5&lt;'GF - Seuil confiance'!$B$10,F5&lt;'GF - Seuil confiance'!$E$9,F5&gt;='GF - Seuil confiance'!$E$10),"Indice de confiance faible",IF(AND(E5=0,F5=0),""))))))))))</f>
        <v>#N/A</v>
      </c>
      <c r="H5" s="139"/>
      <c r="I5" s="135"/>
      <c r="J5" s="135"/>
      <c r="K5" s="135"/>
      <c r="L5" s="135"/>
      <c r="M5" s="135"/>
      <c r="N5" s="135"/>
      <c r="O5" s="135"/>
      <c r="P5" s="135"/>
      <c r="Q5" s="135" t="e">
        <f t="shared" si="5"/>
        <v>#N/A</v>
      </c>
      <c r="R5" s="140" t="e">
        <f t="shared" ref="R5:R17" si="34">I5+K5+M5+O5+Q5</f>
        <v>#N/A</v>
      </c>
      <c r="S5" s="135"/>
      <c r="T5" s="135"/>
      <c r="U5" s="135"/>
      <c r="V5" s="135"/>
      <c r="W5" s="135"/>
      <c r="X5" s="135"/>
      <c r="Y5" s="135"/>
      <c r="Z5" s="135"/>
      <c r="AA5" s="135"/>
      <c r="AB5" s="135"/>
      <c r="AC5" s="135"/>
      <c r="AD5" s="135" t="e">
        <f t="shared" si="11"/>
        <v>#N/A</v>
      </c>
      <c r="AE5" s="141" t="e">
        <f t="shared" ref="AE5:AE17" si="35">T5+V5+X5+Z5+AB5+AD5</f>
        <v>#N/A</v>
      </c>
      <c r="AF5" s="135"/>
      <c r="AG5" s="135"/>
      <c r="AH5" s="135"/>
      <c r="AI5" s="135"/>
      <c r="AJ5" s="135"/>
      <c r="AK5" s="135"/>
      <c r="AL5" s="135"/>
      <c r="AM5" s="135"/>
      <c r="AN5" s="135"/>
      <c r="AO5" s="135" t="e">
        <f t="shared" si="16"/>
        <v>#N/A</v>
      </c>
      <c r="AP5" s="142" t="e">
        <f t="shared" ref="AP5:AP17" si="36">AG5+AI5+AK5+AM5+AO5</f>
        <v>#N/A</v>
      </c>
      <c r="AQ5" s="135"/>
      <c r="AR5" s="135"/>
      <c r="AS5" s="135"/>
      <c r="AT5" s="135"/>
      <c r="AU5" s="135"/>
      <c r="AV5" s="135" t="e">
        <f t="shared" si="19"/>
        <v>#N/A</v>
      </c>
      <c r="AW5" s="143" t="e">
        <f t="shared" ref="AW5:AW17" si="37">AR5+AT5+AV5</f>
        <v>#N/A</v>
      </c>
      <c r="AX5" s="135"/>
      <c r="AY5" s="144" t="e">
        <f t="shared" ref="AY5:AY54" si="38">VLOOKUP(AX5,Z_Stimulation,2,FALSE)</f>
        <v>#N/A</v>
      </c>
      <c r="AZ5" s="135"/>
      <c r="BA5" s="135"/>
      <c r="BB5" s="135"/>
      <c r="BC5" s="135" t="e">
        <f t="shared" ref="BC5:BC54" si="39">VLOOKUP(BB5,Z_Témoin_contrôle,2,FALSE)</f>
        <v>#N/A</v>
      </c>
      <c r="BD5" s="145" t="e">
        <f t="shared" ref="BD5:BD54" si="40">BA5+BC5</f>
        <v>#N/A</v>
      </c>
      <c r="BE5" s="135"/>
      <c r="BF5" s="135"/>
      <c r="BG5" s="135"/>
      <c r="BH5" s="135"/>
      <c r="BI5" s="135"/>
      <c r="BJ5" s="135" t="e">
        <f t="shared" ref="BJ5:BJ54" si="41">VLOOKUP(BI5,Z_Essai_éval,2,FALSE)</f>
        <v>#N/A</v>
      </c>
      <c r="BK5" s="146" t="e">
        <f t="shared" ref="BK5:BK54" si="42">BF5+BH5+BJ5</f>
        <v>#N/A</v>
      </c>
      <c r="BL5" s="135"/>
      <c r="BM5" s="135"/>
      <c r="BN5" s="135"/>
      <c r="BO5" s="135"/>
      <c r="BP5" s="135"/>
      <c r="BQ5" s="135"/>
      <c r="BR5" s="135"/>
      <c r="BS5" s="135" t="e">
        <f t="shared" si="29"/>
        <v>#N/A</v>
      </c>
      <c r="BT5" s="147" t="e">
        <f t="shared" ref="BT5:BT17" si="43">BM5+BO5+BQ5+BS5</f>
        <v>#N/A</v>
      </c>
      <c r="BU5" s="135"/>
      <c r="BV5" s="135"/>
      <c r="BW5" s="135"/>
      <c r="BX5" s="135"/>
      <c r="BY5" s="135"/>
      <c r="BZ5" s="135"/>
      <c r="CA5" s="135"/>
      <c r="CB5" s="135" t="e">
        <f t="shared" si="33"/>
        <v>#N/A</v>
      </c>
      <c r="CC5" s="153" t="e">
        <f t="shared" ref="CC5:CC54" si="44">BV5+BX5+BZ5+CB5</f>
        <v>#N/A</v>
      </c>
    </row>
    <row r="6" spans="1:81" s="21" customFormat="1" x14ac:dyDescent="0.2">
      <c r="A6" s="152"/>
      <c r="B6" s="135"/>
      <c r="C6" s="136"/>
      <c r="D6" s="135"/>
      <c r="E6" s="137" t="e">
        <f t="shared" ref="E6:E17" si="45">R6+AE6+AP6+AW6</f>
        <v>#N/A</v>
      </c>
      <c r="F6" s="137" t="e">
        <f t="shared" si="0"/>
        <v>#N/A</v>
      </c>
      <c r="G6" s="138" t="e">
        <f>IF(AND(E6&gt;='GF - Seuil confiance'!$B$9,F6&gt;='GF - Seuil confiance'!$E$9),"Indice de confiance élevé",IF(AND(E6&lt;'GF - Seuil confiance'!$B$9,E6&gt;='GF - Seuil confiance'!$B$10,F6&lt;'GF - Seuil confiance'!$E$9,F6&gt;='GF - Seuil confiance'!$E$10),"Indice de confiance modéré",IF(AND(E6&lt;'GF - Seuil confiance'!$B$10,F6&lt;'GF - Seuil confiance'!$E$10),"Indice de confiance faible",IF(AND(E6&gt;='GF - Seuil confiance'!$B$9,F6&lt;'GF - Seuil confiance'!$E$9,F6&gt;='GF - Seuil confiance'!$E$10),"Indice de confiance modéré",IF(AND(E6&gt;='GF - Seuil confiance'!$B$9,F6&lt;'GF - Seuil confiance'!$E$10),"Indice de confiance faible",IF(AND(E6&gt;='GF - Seuil confiance'!$B$10,E6&lt;'GF - Seuil confiance'!$B$9,F6&lt;'GF - Seuil confiance'!$E$10),"Indice de confiance faible",IF(AND(E6&gt;='GF - Seuil confiance'!$B$10,E6&lt;'GF - Seuil confiance'!$B$9,F6&gt;='GF - Seuil confiance'!$E$9),"Indice de confiance modéré",IF(AND(E6&lt;'GF - Seuil confiance'!$B$10,F6&gt;='GF - Seuil confiance'!$E$9),"Indice de confiance faible",IF(AND(E6&lt;'GF - Seuil confiance'!$B$10,F6&lt;'GF - Seuil confiance'!$E$9,F6&gt;='GF - Seuil confiance'!$E$10),"Indice de confiance faible",IF(AND(E6=0,F6=0),""))))))))))</f>
        <v>#N/A</v>
      </c>
      <c r="H6" s="139"/>
      <c r="I6" s="135"/>
      <c r="J6" s="135"/>
      <c r="K6" s="135"/>
      <c r="L6" s="135"/>
      <c r="M6" s="135"/>
      <c r="N6" s="135"/>
      <c r="O6" s="135"/>
      <c r="P6" s="135"/>
      <c r="Q6" s="135" t="e">
        <f t="shared" si="5"/>
        <v>#N/A</v>
      </c>
      <c r="R6" s="140" t="e">
        <f t="shared" si="34"/>
        <v>#N/A</v>
      </c>
      <c r="S6" s="135"/>
      <c r="T6" s="135"/>
      <c r="U6" s="135"/>
      <c r="V6" s="135"/>
      <c r="W6" s="135"/>
      <c r="X6" s="135"/>
      <c r="Y6" s="135"/>
      <c r="Z6" s="135"/>
      <c r="AA6" s="135"/>
      <c r="AB6" s="135"/>
      <c r="AC6" s="135"/>
      <c r="AD6" s="135" t="e">
        <f t="shared" si="11"/>
        <v>#N/A</v>
      </c>
      <c r="AE6" s="141" t="e">
        <f t="shared" si="35"/>
        <v>#N/A</v>
      </c>
      <c r="AF6" s="135"/>
      <c r="AG6" s="135"/>
      <c r="AH6" s="135"/>
      <c r="AI6" s="135"/>
      <c r="AJ6" s="135"/>
      <c r="AK6" s="135"/>
      <c r="AL6" s="135"/>
      <c r="AM6" s="135"/>
      <c r="AN6" s="135"/>
      <c r="AO6" s="135" t="e">
        <f t="shared" si="16"/>
        <v>#N/A</v>
      </c>
      <c r="AP6" s="142" t="e">
        <f t="shared" si="36"/>
        <v>#N/A</v>
      </c>
      <c r="AQ6" s="135"/>
      <c r="AR6" s="135"/>
      <c r="AS6" s="135"/>
      <c r="AT6" s="135"/>
      <c r="AU6" s="135"/>
      <c r="AV6" s="135" t="e">
        <f t="shared" si="19"/>
        <v>#N/A</v>
      </c>
      <c r="AW6" s="143" t="e">
        <f t="shared" si="37"/>
        <v>#N/A</v>
      </c>
      <c r="AX6" s="135"/>
      <c r="AY6" s="144" t="e">
        <f t="shared" si="38"/>
        <v>#N/A</v>
      </c>
      <c r="AZ6" s="135"/>
      <c r="BA6" s="135"/>
      <c r="BB6" s="135"/>
      <c r="BC6" s="135" t="e">
        <f t="shared" si="39"/>
        <v>#N/A</v>
      </c>
      <c r="BD6" s="145" t="e">
        <f t="shared" si="40"/>
        <v>#N/A</v>
      </c>
      <c r="BE6" s="135"/>
      <c r="BF6" s="135"/>
      <c r="BG6" s="135"/>
      <c r="BH6" s="135"/>
      <c r="BI6" s="135"/>
      <c r="BJ6" s="135" t="e">
        <f t="shared" si="41"/>
        <v>#N/A</v>
      </c>
      <c r="BK6" s="146" t="e">
        <f t="shared" si="42"/>
        <v>#N/A</v>
      </c>
      <c r="BL6" s="135"/>
      <c r="BM6" s="135"/>
      <c r="BN6" s="135"/>
      <c r="BO6" s="135"/>
      <c r="BP6" s="135"/>
      <c r="BQ6" s="135"/>
      <c r="BR6" s="135"/>
      <c r="BS6" s="135" t="e">
        <f t="shared" si="29"/>
        <v>#N/A</v>
      </c>
      <c r="BT6" s="147" t="e">
        <f t="shared" si="43"/>
        <v>#N/A</v>
      </c>
      <c r="BU6" s="135"/>
      <c r="BV6" s="135"/>
      <c r="BW6" s="135"/>
      <c r="BX6" s="135"/>
      <c r="BY6" s="135"/>
      <c r="BZ6" s="135"/>
      <c r="CA6" s="135"/>
      <c r="CB6" s="135" t="e">
        <f t="shared" si="33"/>
        <v>#N/A</v>
      </c>
      <c r="CC6" s="153" t="e">
        <f t="shared" si="44"/>
        <v>#N/A</v>
      </c>
    </row>
    <row r="7" spans="1:81" s="21" customFormat="1" x14ac:dyDescent="0.2">
      <c r="A7" s="152"/>
      <c r="B7" s="135"/>
      <c r="C7" s="136"/>
      <c r="D7" s="135"/>
      <c r="E7" s="137" t="e">
        <f t="shared" si="45"/>
        <v>#N/A</v>
      </c>
      <c r="F7" s="137" t="e">
        <f t="shared" si="0"/>
        <v>#N/A</v>
      </c>
      <c r="G7" s="138" t="e">
        <f>IF(AND(E7&gt;='GF - Seuil confiance'!$B$9,F7&gt;='GF - Seuil confiance'!$E$9),"Indice de confiance élevé",IF(AND(E7&lt;'GF - Seuil confiance'!$B$9,E7&gt;='GF - Seuil confiance'!$B$10,F7&lt;'GF - Seuil confiance'!$E$9,F7&gt;='GF - Seuil confiance'!$E$10),"Indice de confiance modéré",IF(AND(E7&lt;'GF - Seuil confiance'!$B$10,F7&lt;'GF - Seuil confiance'!$E$10),"Indice de confiance faible",IF(AND(E7&gt;='GF - Seuil confiance'!$B$9,F7&lt;'GF - Seuil confiance'!$E$9,F7&gt;='GF - Seuil confiance'!$E$10),"Indice de confiance modéré",IF(AND(E7&gt;='GF - Seuil confiance'!$B$9,F7&lt;'GF - Seuil confiance'!$E$10),"Indice de confiance faible",IF(AND(E7&gt;='GF - Seuil confiance'!$B$10,E7&lt;'GF - Seuil confiance'!$B$9,F7&lt;'GF - Seuil confiance'!$E$10),"Indice de confiance faible",IF(AND(E7&gt;='GF - Seuil confiance'!$B$10,E7&lt;'GF - Seuil confiance'!$B$9,F7&gt;='GF - Seuil confiance'!$E$9),"Indice de confiance modéré",IF(AND(E7&lt;'GF - Seuil confiance'!$B$10,F7&gt;='GF - Seuil confiance'!$E$9),"Indice de confiance faible",IF(AND(E7&lt;'GF - Seuil confiance'!$B$10,F7&lt;'GF - Seuil confiance'!$E$9,F7&gt;='GF - Seuil confiance'!$E$10),"Indice de confiance faible",IF(AND(E7=0,F7=0),""))))))))))</f>
        <v>#N/A</v>
      </c>
      <c r="H7" s="139"/>
      <c r="I7" s="135"/>
      <c r="J7" s="135"/>
      <c r="K7" s="135"/>
      <c r="L7" s="135"/>
      <c r="M7" s="135"/>
      <c r="N7" s="135"/>
      <c r="O7" s="135"/>
      <c r="P7" s="135"/>
      <c r="Q7" s="135" t="e">
        <f t="shared" si="5"/>
        <v>#N/A</v>
      </c>
      <c r="R7" s="140" t="e">
        <f t="shared" si="34"/>
        <v>#N/A</v>
      </c>
      <c r="S7" s="135"/>
      <c r="T7" s="135"/>
      <c r="U7" s="135"/>
      <c r="V7" s="135"/>
      <c r="W7" s="135"/>
      <c r="X7" s="135"/>
      <c r="Y7" s="135"/>
      <c r="Z7" s="135"/>
      <c r="AA7" s="135"/>
      <c r="AB7" s="135"/>
      <c r="AC7" s="135"/>
      <c r="AD7" s="135" t="e">
        <f t="shared" si="11"/>
        <v>#N/A</v>
      </c>
      <c r="AE7" s="141" t="e">
        <f t="shared" si="35"/>
        <v>#N/A</v>
      </c>
      <c r="AF7" s="135"/>
      <c r="AG7" s="135"/>
      <c r="AH7" s="135"/>
      <c r="AI7" s="135"/>
      <c r="AJ7" s="135"/>
      <c r="AK7" s="135"/>
      <c r="AL7" s="135"/>
      <c r="AM7" s="135"/>
      <c r="AN7" s="135"/>
      <c r="AO7" s="135" t="e">
        <f t="shared" si="16"/>
        <v>#N/A</v>
      </c>
      <c r="AP7" s="142" t="e">
        <f t="shared" si="36"/>
        <v>#N/A</v>
      </c>
      <c r="AQ7" s="135"/>
      <c r="AR7" s="135"/>
      <c r="AS7" s="135"/>
      <c r="AT7" s="135"/>
      <c r="AU7" s="135"/>
      <c r="AV7" s="135" t="e">
        <f t="shared" si="19"/>
        <v>#N/A</v>
      </c>
      <c r="AW7" s="143" t="e">
        <f t="shared" si="37"/>
        <v>#N/A</v>
      </c>
      <c r="AX7" s="135"/>
      <c r="AY7" s="144" t="e">
        <f t="shared" si="38"/>
        <v>#N/A</v>
      </c>
      <c r="AZ7" s="135"/>
      <c r="BA7" s="135"/>
      <c r="BB7" s="135"/>
      <c r="BC7" s="135" t="e">
        <f t="shared" si="39"/>
        <v>#N/A</v>
      </c>
      <c r="BD7" s="145" t="e">
        <f t="shared" si="40"/>
        <v>#N/A</v>
      </c>
      <c r="BE7" s="135"/>
      <c r="BF7" s="135"/>
      <c r="BG7" s="135"/>
      <c r="BH7" s="135"/>
      <c r="BI7" s="135"/>
      <c r="BJ7" s="135" t="e">
        <f t="shared" si="41"/>
        <v>#N/A</v>
      </c>
      <c r="BK7" s="146" t="e">
        <f t="shared" si="42"/>
        <v>#N/A</v>
      </c>
      <c r="BL7" s="135"/>
      <c r="BM7" s="135"/>
      <c r="BN7" s="135"/>
      <c r="BO7" s="135"/>
      <c r="BP7" s="135"/>
      <c r="BQ7" s="135"/>
      <c r="BR7" s="135"/>
      <c r="BS7" s="135" t="e">
        <f t="shared" si="29"/>
        <v>#N/A</v>
      </c>
      <c r="BT7" s="147" t="e">
        <f t="shared" si="43"/>
        <v>#N/A</v>
      </c>
      <c r="BU7" s="135"/>
      <c r="BV7" s="135"/>
      <c r="BW7" s="135"/>
      <c r="BX7" s="135"/>
      <c r="BY7" s="135"/>
      <c r="BZ7" s="135"/>
      <c r="CA7" s="135"/>
      <c r="CB7" s="135" t="e">
        <f t="shared" si="33"/>
        <v>#N/A</v>
      </c>
      <c r="CC7" s="153" t="e">
        <f t="shared" si="44"/>
        <v>#N/A</v>
      </c>
    </row>
    <row r="8" spans="1:81" s="21" customFormat="1" x14ac:dyDescent="0.2">
      <c r="A8" s="152"/>
      <c r="B8" s="135"/>
      <c r="C8" s="136"/>
      <c r="D8" s="135"/>
      <c r="E8" s="137" t="e">
        <f t="shared" si="45"/>
        <v>#N/A</v>
      </c>
      <c r="F8" s="137" t="e">
        <f t="shared" si="0"/>
        <v>#N/A</v>
      </c>
      <c r="G8" s="138" t="e">
        <f>IF(AND(E8&gt;='GF - Seuil confiance'!$B$9,F8&gt;='GF - Seuil confiance'!$E$9),"Indice de confiance élevé",IF(AND(E8&lt;'GF - Seuil confiance'!$B$9,E8&gt;='GF - Seuil confiance'!$B$10,F8&lt;'GF - Seuil confiance'!$E$9,F8&gt;='GF - Seuil confiance'!$E$10),"Indice de confiance modéré",IF(AND(E8&lt;'GF - Seuil confiance'!$B$10,F8&lt;'GF - Seuil confiance'!$E$10),"Indice de confiance faible",IF(AND(E8&gt;='GF - Seuil confiance'!$B$9,F8&lt;'GF - Seuil confiance'!$E$9,F8&gt;='GF - Seuil confiance'!$E$10),"Indice de confiance modéré",IF(AND(E8&gt;='GF - Seuil confiance'!$B$9,F8&lt;'GF - Seuil confiance'!$E$10),"Indice de confiance faible",IF(AND(E8&gt;='GF - Seuil confiance'!$B$10,E8&lt;'GF - Seuil confiance'!$B$9,F8&lt;'GF - Seuil confiance'!$E$10),"Indice de confiance faible",IF(AND(E8&gt;='GF - Seuil confiance'!$B$10,E8&lt;'GF - Seuil confiance'!$B$9,F8&gt;='GF - Seuil confiance'!$E$9),"Indice de confiance modéré",IF(AND(E8&lt;'GF - Seuil confiance'!$B$10,F8&gt;='GF - Seuil confiance'!$E$9),"Indice de confiance faible",IF(AND(E8&lt;'GF - Seuil confiance'!$B$10,F8&lt;'GF - Seuil confiance'!$E$9,F8&gt;='GF - Seuil confiance'!$E$10),"Indice de confiance faible",IF(AND(E8=0,F8=0),""))))))))))</f>
        <v>#N/A</v>
      </c>
      <c r="H8" s="139"/>
      <c r="I8" s="135"/>
      <c r="J8" s="135"/>
      <c r="K8" s="135"/>
      <c r="L8" s="135"/>
      <c r="M8" s="135"/>
      <c r="N8" s="135"/>
      <c r="O8" s="135"/>
      <c r="P8" s="135"/>
      <c r="Q8" s="135" t="e">
        <f t="shared" si="5"/>
        <v>#N/A</v>
      </c>
      <c r="R8" s="140" t="e">
        <f t="shared" si="34"/>
        <v>#N/A</v>
      </c>
      <c r="S8" s="135"/>
      <c r="T8" s="135"/>
      <c r="U8" s="135"/>
      <c r="V8" s="135"/>
      <c r="W8" s="135"/>
      <c r="X8" s="135"/>
      <c r="Y8" s="135"/>
      <c r="Z8" s="135"/>
      <c r="AA8" s="135"/>
      <c r="AB8" s="135"/>
      <c r="AC8" s="135"/>
      <c r="AD8" s="135" t="e">
        <f t="shared" si="11"/>
        <v>#N/A</v>
      </c>
      <c r="AE8" s="141" t="e">
        <f t="shared" si="35"/>
        <v>#N/A</v>
      </c>
      <c r="AF8" s="135"/>
      <c r="AG8" s="135"/>
      <c r="AH8" s="135"/>
      <c r="AI8" s="135"/>
      <c r="AJ8" s="135"/>
      <c r="AK8" s="135"/>
      <c r="AL8" s="135"/>
      <c r="AM8" s="135"/>
      <c r="AN8" s="135"/>
      <c r="AO8" s="135" t="e">
        <f t="shared" si="16"/>
        <v>#N/A</v>
      </c>
      <c r="AP8" s="142" t="e">
        <f t="shared" si="36"/>
        <v>#N/A</v>
      </c>
      <c r="AQ8" s="135"/>
      <c r="AR8" s="135"/>
      <c r="AS8" s="135"/>
      <c r="AT8" s="135"/>
      <c r="AU8" s="135"/>
      <c r="AV8" s="135" t="e">
        <f t="shared" si="19"/>
        <v>#N/A</v>
      </c>
      <c r="AW8" s="143" t="e">
        <f t="shared" si="37"/>
        <v>#N/A</v>
      </c>
      <c r="AX8" s="135"/>
      <c r="AY8" s="144" t="e">
        <f t="shared" si="38"/>
        <v>#N/A</v>
      </c>
      <c r="AZ8" s="135"/>
      <c r="BA8" s="135"/>
      <c r="BB8" s="135"/>
      <c r="BC8" s="135" t="e">
        <f t="shared" si="39"/>
        <v>#N/A</v>
      </c>
      <c r="BD8" s="145" t="e">
        <f t="shared" si="40"/>
        <v>#N/A</v>
      </c>
      <c r="BE8" s="135"/>
      <c r="BF8" s="135"/>
      <c r="BG8" s="135"/>
      <c r="BH8" s="135"/>
      <c r="BI8" s="135"/>
      <c r="BJ8" s="135" t="e">
        <f t="shared" si="41"/>
        <v>#N/A</v>
      </c>
      <c r="BK8" s="146" t="e">
        <f t="shared" si="42"/>
        <v>#N/A</v>
      </c>
      <c r="BL8" s="135"/>
      <c r="BM8" s="135"/>
      <c r="BN8" s="135"/>
      <c r="BO8" s="135"/>
      <c r="BP8" s="135"/>
      <c r="BQ8" s="135"/>
      <c r="BR8" s="135"/>
      <c r="BS8" s="135" t="e">
        <f t="shared" si="29"/>
        <v>#N/A</v>
      </c>
      <c r="BT8" s="147" t="e">
        <f t="shared" si="43"/>
        <v>#N/A</v>
      </c>
      <c r="BU8" s="135"/>
      <c r="BV8" s="135"/>
      <c r="BW8" s="135"/>
      <c r="BX8" s="135"/>
      <c r="BY8" s="135"/>
      <c r="BZ8" s="135"/>
      <c r="CA8" s="135"/>
      <c r="CB8" s="135" t="e">
        <f t="shared" si="33"/>
        <v>#N/A</v>
      </c>
      <c r="CC8" s="153" t="e">
        <f t="shared" si="44"/>
        <v>#N/A</v>
      </c>
    </row>
    <row r="9" spans="1:81" s="21" customFormat="1" x14ac:dyDescent="0.2">
      <c r="A9" s="152"/>
      <c r="B9" s="135"/>
      <c r="C9" s="136"/>
      <c r="D9" s="135"/>
      <c r="E9" s="137" t="e">
        <f t="shared" si="45"/>
        <v>#N/A</v>
      </c>
      <c r="F9" s="137" t="e">
        <f t="shared" si="0"/>
        <v>#N/A</v>
      </c>
      <c r="G9" s="138" t="e">
        <f>IF(AND(E9&gt;='GF - Seuil confiance'!$B$9,F9&gt;='GF - Seuil confiance'!$E$9),"Indice de confiance élevé",IF(AND(E9&lt;'GF - Seuil confiance'!$B$9,E9&gt;='GF - Seuil confiance'!$B$10,F9&lt;'GF - Seuil confiance'!$E$9,F9&gt;='GF - Seuil confiance'!$E$10),"Indice de confiance modéré",IF(AND(E9&lt;'GF - Seuil confiance'!$B$10,F9&lt;'GF - Seuil confiance'!$E$10),"Indice de confiance faible",IF(AND(E9&gt;='GF - Seuil confiance'!$B$9,F9&lt;'GF - Seuil confiance'!$E$9,F9&gt;='GF - Seuil confiance'!$E$10),"Indice de confiance modéré",IF(AND(E9&gt;='GF - Seuil confiance'!$B$9,F9&lt;'GF - Seuil confiance'!$E$10),"Indice de confiance faible",IF(AND(E9&gt;='GF - Seuil confiance'!$B$10,E9&lt;'GF - Seuil confiance'!$B$9,F9&lt;'GF - Seuil confiance'!$E$10),"Indice de confiance faible",IF(AND(E9&gt;='GF - Seuil confiance'!$B$10,E9&lt;'GF - Seuil confiance'!$B$9,F9&gt;='GF - Seuil confiance'!$E$9),"Indice de confiance modéré",IF(AND(E9&lt;'GF - Seuil confiance'!$B$10,F9&gt;='GF - Seuil confiance'!$E$9),"Indice de confiance faible",IF(AND(E9&lt;'GF - Seuil confiance'!$B$10,F9&lt;'GF - Seuil confiance'!$E$9,F9&gt;='GF - Seuil confiance'!$E$10),"Indice de confiance faible",IF(AND(E9=0,F9=0),""))))))))))</f>
        <v>#N/A</v>
      </c>
      <c r="H9" s="139"/>
      <c r="I9" s="135"/>
      <c r="J9" s="135"/>
      <c r="K9" s="135"/>
      <c r="L9" s="135"/>
      <c r="M9" s="135"/>
      <c r="N9" s="135"/>
      <c r="O9" s="135"/>
      <c r="P9" s="135"/>
      <c r="Q9" s="135" t="e">
        <f t="shared" si="5"/>
        <v>#N/A</v>
      </c>
      <c r="R9" s="140" t="e">
        <f t="shared" si="34"/>
        <v>#N/A</v>
      </c>
      <c r="S9" s="135"/>
      <c r="T9" s="135"/>
      <c r="U9" s="135"/>
      <c r="V9" s="135"/>
      <c r="W9" s="135"/>
      <c r="X9" s="135"/>
      <c r="Y9" s="135"/>
      <c r="Z9" s="135"/>
      <c r="AA9" s="135"/>
      <c r="AB9" s="135"/>
      <c r="AC9" s="135"/>
      <c r="AD9" s="135" t="e">
        <f t="shared" si="11"/>
        <v>#N/A</v>
      </c>
      <c r="AE9" s="141" t="e">
        <f t="shared" si="35"/>
        <v>#N/A</v>
      </c>
      <c r="AF9" s="135"/>
      <c r="AG9" s="135"/>
      <c r="AH9" s="135"/>
      <c r="AI9" s="135"/>
      <c r="AJ9" s="135"/>
      <c r="AK9" s="135"/>
      <c r="AL9" s="135"/>
      <c r="AM9" s="135"/>
      <c r="AN9" s="135"/>
      <c r="AO9" s="135" t="e">
        <f t="shared" si="16"/>
        <v>#N/A</v>
      </c>
      <c r="AP9" s="142" t="e">
        <f t="shared" si="36"/>
        <v>#N/A</v>
      </c>
      <c r="AQ9" s="135"/>
      <c r="AR9" s="135"/>
      <c r="AS9" s="135"/>
      <c r="AT9" s="135"/>
      <c r="AU9" s="135"/>
      <c r="AV9" s="135" t="e">
        <f t="shared" si="19"/>
        <v>#N/A</v>
      </c>
      <c r="AW9" s="143" t="e">
        <f t="shared" si="37"/>
        <v>#N/A</v>
      </c>
      <c r="AX9" s="135"/>
      <c r="AY9" s="144" t="e">
        <f t="shared" si="38"/>
        <v>#N/A</v>
      </c>
      <c r="AZ9" s="135"/>
      <c r="BA9" s="135"/>
      <c r="BB9" s="135"/>
      <c r="BC9" s="135" t="e">
        <f t="shared" si="39"/>
        <v>#N/A</v>
      </c>
      <c r="BD9" s="145" t="e">
        <f t="shared" si="40"/>
        <v>#N/A</v>
      </c>
      <c r="BE9" s="135"/>
      <c r="BF9" s="135"/>
      <c r="BG9" s="135"/>
      <c r="BH9" s="135"/>
      <c r="BI9" s="135"/>
      <c r="BJ9" s="135" t="e">
        <f t="shared" si="41"/>
        <v>#N/A</v>
      </c>
      <c r="BK9" s="146" t="e">
        <f t="shared" si="42"/>
        <v>#N/A</v>
      </c>
      <c r="BL9" s="135"/>
      <c r="BM9" s="135"/>
      <c r="BN9" s="135"/>
      <c r="BO9" s="135"/>
      <c r="BP9" s="135"/>
      <c r="BQ9" s="135"/>
      <c r="BR9" s="135"/>
      <c r="BS9" s="135" t="e">
        <f t="shared" si="29"/>
        <v>#N/A</v>
      </c>
      <c r="BT9" s="147" t="e">
        <f t="shared" si="43"/>
        <v>#N/A</v>
      </c>
      <c r="BU9" s="135"/>
      <c r="BV9" s="135"/>
      <c r="BW9" s="135"/>
      <c r="BX9" s="135"/>
      <c r="BY9" s="135"/>
      <c r="BZ9" s="135"/>
      <c r="CA9" s="135"/>
      <c r="CB9" s="135" t="e">
        <f t="shared" si="33"/>
        <v>#N/A</v>
      </c>
      <c r="CC9" s="153" t="e">
        <f t="shared" si="44"/>
        <v>#N/A</v>
      </c>
    </row>
    <row r="10" spans="1:81" s="21" customFormat="1" x14ac:dyDescent="0.2">
      <c r="A10" s="152"/>
      <c r="B10" s="135"/>
      <c r="C10" s="136"/>
      <c r="D10" s="135"/>
      <c r="E10" s="137" t="e">
        <f t="shared" si="45"/>
        <v>#N/A</v>
      </c>
      <c r="F10" s="137" t="e">
        <f t="shared" si="0"/>
        <v>#N/A</v>
      </c>
      <c r="G10" s="138" t="e">
        <f>IF(AND(E10&gt;='GF - Seuil confiance'!$B$9,F10&gt;='GF - Seuil confiance'!$E$9),"Indice de confiance élevé",IF(AND(E10&lt;'GF - Seuil confiance'!$B$9,E10&gt;='GF - Seuil confiance'!$B$10,F10&lt;'GF - Seuil confiance'!$E$9,F10&gt;='GF - Seuil confiance'!$E$10),"Indice de confiance modéré",IF(AND(E10&lt;'GF - Seuil confiance'!$B$10,F10&lt;'GF - Seuil confiance'!$E$10),"Indice de confiance faible",IF(AND(E10&gt;='GF - Seuil confiance'!$B$9,F10&lt;'GF - Seuil confiance'!$E$9,F10&gt;='GF - Seuil confiance'!$E$10),"Indice de confiance modéré",IF(AND(E10&gt;='GF - Seuil confiance'!$B$9,F10&lt;'GF - Seuil confiance'!$E$10),"Indice de confiance faible",IF(AND(E10&gt;='GF - Seuil confiance'!$B$10,E10&lt;'GF - Seuil confiance'!$B$9,F10&lt;'GF - Seuil confiance'!$E$10),"Indice de confiance faible",IF(AND(E10&gt;='GF - Seuil confiance'!$B$10,E10&lt;'GF - Seuil confiance'!$B$9,F10&gt;='GF - Seuil confiance'!$E$9),"Indice de confiance modéré",IF(AND(E10&lt;'GF - Seuil confiance'!$B$10,F10&gt;='GF - Seuil confiance'!$E$9),"Indice de confiance faible",IF(AND(E10&lt;'GF - Seuil confiance'!$B$10,F10&lt;'GF - Seuil confiance'!$E$9,F10&gt;='GF - Seuil confiance'!$E$10),"Indice de confiance faible",IF(AND(E10=0,F10=0),""))))))))))</f>
        <v>#N/A</v>
      </c>
      <c r="H10" s="139"/>
      <c r="I10" s="135"/>
      <c r="J10" s="135"/>
      <c r="K10" s="135"/>
      <c r="L10" s="135"/>
      <c r="M10" s="135"/>
      <c r="N10" s="135"/>
      <c r="O10" s="135"/>
      <c r="P10" s="135"/>
      <c r="Q10" s="135" t="e">
        <f t="shared" si="5"/>
        <v>#N/A</v>
      </c>
      <c r="R10" s="140" t="e">
        <f t="shared" si="34"/>
        <v>#N/A</v>
      </c>
      <c r="S10" s="135"/>
      <c r="T10" s="135"/>
      <c r="U10" s="135"/>
      <c r="V10" s="135"/>
      <c r="W10" s="135"/>
      <c r="X10" s="135"/>
      <c r="Y10" s="135"/>
      <c r="Z10" s="135"/>
      <c r="AA10" s="135"/>
      <c r="AB10" s="135"/>
      <c r="AC10" s="135"/>
      <c r="AD10" s="135" t="e">
        <f t="shared" si="11"/>
        <v>#N/A</v>
      </c>
      <c r="AE10" s="141" t="e">
        <f t="shared" si="35"/>
        <v>#N/A</v>
      </c>
      <c r="AF10" s="135"/>
      <c r="AG10" s="135"/>
      <c r="AH10" s="135"/>
      <c r="AI10" s="135"/>
      <c r="AJ10" s="135"/>
      <c r="AK10" s="135"/>
      <c r="AL10" s="135"/>
      <c r="AM10" s="135"/>
      <c r="AN10" s="135"/>
      <c r="AO10" s="135" t="e">
        <f t="shared" si="16"/>
        <v>#N/A</v>
      </c>
      <c r="AP10" s="142" t="e">
        <f t="shared" si="36"/>
        <v>#N/A</v>
      </c>
      <c r="AQ10" s="135"/>
      <c r="AR10" s="135"/>
      <c r="AS10" s="135"/>
      <c r="AT10" s="135"/>
      <c r="AU10" s="135"/>
      <c r="AV10" s="135" t="e">
        <f t="shared" si="19"/>
        <v>#N/A</v>
      </c>
      <c r="AW10" s="143" t="e">
        <f t="shared" si="37"/>
        <v>#N/A</v>
      </c>
      <c r="AX10" s="135"/>
      <c r="AY10" s="144" t="e">
        <f t="shared" si="38"/>
        <v>#N/A</v>
      </c>
      <c r="AZ10" s="135"/>
      <c r="BA10" s="135"/>
      <c r="BB10" s="135"/>
      <c r="BC10" s="135" t="e">
        <f t="shared" si="39"/>
        <v>#N/A</v>
      </c>
      <c r="BD10" s="145" t="e">
        <f t="shared" si="40"/>
        <v>#N/A</v>
      </c>
      <c r="BE10" s="135"/>
      <c r="BF10" s="135"/>
      <c r="BG10" s="135"/>
      <c r="BH10" s="135"/>
      <c r="BI10" s="135"/>
      <c r="BJ10" s="135" t="e">
        <f t="shared" si="41"/>
        <v>#N/A</v>
      </c>
      <c r="BK10" s="146" t="e">
        <f t="shared" si="42"/>
        <v>#N/A</v>
      </c>
      <c r="BL10" s="135"/>
      <c r="BM10" s="135"/>
      <c r="BN10" s="135"/>
      <c r="BO10" s="135"/>
      <c r="BP10" s="135"/>
      <c r="BQ10" s="135"/>
      <c r="BR10" s="135"/>
      <c r="BS10" s="135" t="e">
        <f t="shared" si="29"/>
        <v>#N/A</v>
      </c>
      <c r="BT10" s="147" t="e">
        <f t="shared" si="43"/>
        <v>#N/A</v>
      </c>
      <c r="BU10" s="135"/>
      <c r="BV10" s="135"/>
      <c r="BW10" s="135"/>
      <c r="BX10" s="135"/>
      <c r="BY10" s="135"/>
      <c r="BZ10" s="135"/>
      <c r="CA10" s="135"/>
      <c r="CB10" s="135" t="e">
        <f t="shared" si="33"/>
        <v>#N/A</v>
      </c>
      <c r="CC10" s="153" t="e">
        <f t="shared" si="44"/>
        <v>#N/A</v>
      </c>
    </row>
    <row r="11" spans="1:81" s="21" customFormat="1" x14ac:dyDescent="0.2">
      <c r="A11" s="152"/>
      <c r="B11" s="135"/>
      <c r="C11" s="136"/>
      <c r="D11" s="135"/>
      <c r="E11" s="137" t="e">
        <f t="shared" si="45"/>
        <v>#N/A</v>
      </c>
      <c r="F11" s="137" t="e">
        <f t="shared" si="0"/>
        <v>#N/A</v>
      </c>
      <c r="G11" s="138" t="e">
        <f>IF(AND(E11&gt;='GF - Seuil confiance'!$B$9,F11&gt;='GF - Seuil confiance'!$E$9),"Indice de confiance élevé",IF(AND(E11&lt;'GF - Seuil confiance'!$B$9,E11&gt;='GF - Seuil confiance'!$B$10,F11&lt;'GF - Seuil confiance'!$E$9,F11&gt;='GF - Seuil confiance'!$E$10),"Indice de confiance modéré",IF(AND(E11&lt;'GF - Seuil confiance'!$B$10,F11&lt;'GF - Seuil confiance'!$E$10),"Indice de confiance faible",IF(AND(E11&gt;='GF - Seuil confiance'!$B$9,F11&lt;'GF - Seuil confiance'!$E$9,F11&gt;='GF - Seuil confiance'!$E$10),"Indice de confiance modéré",IF(AND(E11&gt;='GF - Seuil confiance'!$B$9,F11&lt;'GF - Seuil confiance'!$E$10),"Indice de confiance faible",IF(AND(E11&gt;='GF - Seuil confiance'!$B$10,E11&lt;'GF - Seuil confiance'!$B$9,F11&lt;'GF - Seuil confiance'!$E$10),"Indice de confiance faible",IF(AND(E11&gt;='GF - Seuil confiance'!$B$10,E11&lt;'GF - Seuil confiance'!$B$9,F11&gt;='GF - Seuil confiance'!$E$9),"Indice de confiance modéré",IF(AND(E11&lt;'GF - Seuil confiance'!$B$10,F11&gt;='GF - Seuil confiance'!$E$9),"Indice de confiance faible",IF(AND(E11&lt;'GF - Seuil confiance'!$B$10,F11&lt;'GF - Seuil confiance'!$E$9,F11&gt;='GF - Seuil confiance'!$E$10),"Indice de confiance faible",IF(AND(E11=0,F11=0),""))))))))))</f>
        <v>#N/A</v>
      </c>
      <c r="H11" s="139"/>
      <c r="I11" s="135"/>
      <c r="J11" s="135"/>
      <c r="K11" s="135"/>
      <c r="L11" s="135"/>
      <c r="M11" s="135"/>
      <c r="N11" s="135"/>
      <c r="O11" s="135"/>
      <c r="P11" s="135"/>
      <c r="Q11" s="135" t="e">
        <f t="shared" si="5"/>
        <v>#N/A</v>
      </c>
      <c r="R11" s="140" t="e">
        <f t="shared" si="34"/>
        <v>#N/A</v>
      </c>
      <c r="S11" s="135"/>
      <c r="T11" s="135"/>
      <c r="U11" s="135"/>
      <c r="V11" s="135"/>
      <c r="W11" s="135"/>
      <c r="X11" s="135"/>
      <c r="Y11" s="135"/>
      <c r="Z11" s="135"/>
      <c r="AA11" s="135"/>
      <c r="AB11" s="135"/>
      <c r="AC11" s="135"/>
      <c r="AD11" s="135" t="e">
        <f t="shared" si="11"/>
        <v>#N/A</v>
      </c>
      <c r="AE11" s="141" t="e">
        <f t="shared" si="35"/>
        <v>#N/A</v>
      </c>
      <c r="AF11" s="135"/>
      <c r="AG11" s="135"/>
      <c r="AH11" s="135"/>
      <c r="AI11" s="135"/>
      <c r="AJ11" s="135"/>
      <c r="AK11" s="135"/>
      <c r="AL11" s="135"/>
      <c r="AM11" s="135"/>
      <c r="AN11" s="135"/>
      <c r="AO11" s="135" t="e">
        <f t="shared" si="16"/>
        <v>#N/A</v>
      </c>
      <c r="AP11" s="142" t="e">
        <f t="shared" si="36"/>
        <v>#N/A</v>
      </c>
      <c r="AQ11" s="135"/>
      <c r="AR11" s="135"/>
      <c r="AS11" s="135"/>
      <c r="AT11" s="135"/>
      <c r="AU11" s="135"/>
      <c r="AV11" s="135" t="e">
        <f t="shared" si="19"/>
        <v>#N/A</v>
      </c>
      <c r="AW11" s="143" t="e">
        <f t="shared" si="37"/>
        <v>#N/A</v>
      </c>
      <c r="AX11" s="135"/>
      <c r="AY11" s="144" t="e">
        <f t="shared" si="38"/>
        <v>#N/A</v>
      </c>
      <c r="AZ11" s="135"/>
      <c r="BA11" s="135"/>
      <c r="BB11" s="135"/>
      <c r="BC11" s="135" t="e">
        <f t="shared" si="39"/>
        <v>#N/A</v>
      </c>
      <c r="BD11" s="145" t="e">
        <f t="shared" si="40"/>
        <v>#N/A</v>
      </c>
      <c r="BE11" s="135"/>
      <c r="BF11" s="135"/>
      <c r="BG11" s="135"/>
      <c r="BH11" s="135"/>
      <c r="BI11" s="135"/>
      <c r="BJ11" s="135" t="e">
        <f t="shared" si="41"/>
        <v>#N/A</v>
      </c>
      <c r="BK11" s="146" t="e">
        <f t="shared" si="42"/>
        <v>#N/A</v>
      </c>
      <c r="BL11" s="135"/>
      <c r="BM11" s="135"/>
      <c r="BN11" s="135"/>
      <c r="BO11" s="135"/>
      <c r="BP11" s="135"/>
      <c r="BQ11" s="135"/>
      <c r="BR11" s="135"/>
      <c r="BS11" s="135" t="e">
        <f t="shared" si="29"/>
        <v>#N/A</v>
      </c>
      <c r="BT11" s="147" t="e">
        <f t="shared" si="43"/>
        <v>#N/A</v>
      </c>
      <c r="BU11" s="135"/>
      <c r="BV11" s="135"/>
      <c r="BW11" s="135"/>
      <c r="BX11" s="135"/>
      <c r="BY11" s="135"/>
      <c r="BZ11" s="135"/>
      <c r="CA11" s="135"/>
      <c r="CB11" s="135" t="e">
        <f t="shared" si="33"/>
        <v>#N/A</v>
      </c>
      <c r="CC11" s="153" t="e">
        <f t="shared" si="44"/>
        <v>#N/A</v>
      </c>
    </row>
    <row r="12" spans="1:81" s="21" customFormat="1" x14ac:dyDescent="0.2">
      <c r="A12" s="152"/>
      <c r="B12" s="135"/>
      <c r="C12" s="136"/>
      <c r="D12" s="135"/>
      <c r="E12" s="137" t="e">
        <f t="shared" si="45"/>
        <v>#N/A</v>
      </c>
      <c r="F12" s="137" t="e">
        <f t="shared" si="0"/>
        <v>#N/A</v>
      </c>
      <c r="G12" s="138" t="e">
        <f>IF(AND(E12&gt;='GF - Seuil confiance'!$B$9,F12&gt;='GF - Seuil confiance'!$E$9),"Indice de confiance élevé",IF(AND(E12&lt;'GF - Seuil confiance'!$B$9,E12&gt;='GF - Seuil confiance'!$B$10,F12&lt;'GF - Seuil confiance'!$E$9,F12&gt;='GF - Seuil confiance'!$E$10),"Indice de confiance modéré",IF(AND(E12&lt;'GF - Seuil confiance'!$B$10,F12&lt;'GF - Seuil confiance'!$E$10),"Indice de confiance faible",IF(AND(E12&gt;='GF - Seuil confiance'!$B$9,F12&lt;'GF - Seuil confiance'!$E$9,F12&gt;='GF - Seuil confiance'!$E$10),"Indice de confiance modéré",IF(AND(E12&gt;='GF - Seuil confiance'!$B$9,F12&lt;'GF - Seuil confiance'!$E$10),"Indice de confiance faible",IF(AND(E12&gt;='GF - Seuil confiance'!$B$10,E12&lt;'GF - Seuil confiance'!$B$9,F12&lt;'GF - Seuil confiance'!$E$10),"Indice de confiance faible",IF(AND(E12&gt;='GF - Seuil confiance'!$B$10,E12&lt;'GF - Seuil confiance'!$B$9,F12&gt;='GF - Seuil confiance'!$E$9),"Indice de confiance modéré",IF(AND(E12&lt;'GF - Seuil confiance'!$B$10,F12&gt;='GF - Seuil confiance'!$E$9),"Indice de confiance faible",IF(AND(E12&lt;'GF - Seuil confiance'!$B$10,F12&lt;'GF - Seuil confiance'!$E$9,F12&gt;='GF - Seuil confiance'!$E$10),"Indice de confiance faible",IF(AND(E12=0,F12=0),""))))))))))</f>
        <v>#N/A</v>
      </c>
      <c r="H12" s="139"/>
      <c r="I12" s="135"/>
      <c r="J12" s="135"/>
      <c r="K12" s="135"/>
      <c r="L12" s="135"/>
      <c r="M12" s="135"/>
      <c r="N12" s="135"/>
      <c r="O12" s="135"/>
      <c r="P12" s="135"/>
      <c r="Q12" s="135" t="e">
        <f t="shared" si="5"/>
        <v>#N/A</v>
      </c>
      <c r="R12" s="140" t="e">
        <f t="shared" si="34"/>
        <v>#N/A</v>
      </c>
      <c r="S12" s="135"/>
      <c r="T12" s="135"/>
      <c r="U12" s="135"/>
      <c r="V12" s="135"/>
      <c r="W12" s="135"/>
      <c r="X12" s="135"/>
      <c r="Y12" s="135"/>
      <c r="Z12" s="135"/>
      <c r="AA12" s="135"/>
      <c r="AB12" s="135"/>
      <c r="AC12" s="135"/>
      <c r="AD12" s="135" t="e">
        <f t="shared" si="11"/>
        <v>#N/A</v>
      </c>
      <c r="AE12" s="141" t="e">
        <f t="shared" si="35"/>
        <v>#N/A</v>
      </c>
      <c r="AF12" s="135"/>
      <c r="AG12" s="135"/>
      <c r="AH12" s="135"/>
      <c r="AI12" s="135"/>
      <c r="AJ12" s="135"/>
      <c r="AK12" s="135"/>
      <c r="AL12" s="135"/>
      <c r="AM12" s="135"/>
      <c r="AN12" s="135"/>
      <c r="AO12" s="135" t="e">
        <f t="shared" si="16"/>
        <v>#N/A</v>
      </c>
      <c r="AP12" s="142" t="e">
        <f t="shared" si="36"/>
        <v>#N/A</v>
      </c>
      <c r="AQ12" s="135"/>
      <c r="AR12" s="135"/>
      <c r="AS12" s="135"/>
      <c r="AT12" s="135"/>
      <c r="AU12" s="135"/>
      <c r="AV12" s="135" t="e">
        <f t="shared" si="19"/>
        <v>#N/A</v>
      </c>
      <c r="AW12" s="143" t="e">
        <f t="shared" si="37"/>
        <v>#N/A</v>
      </c>
      <c r="AX12" s="135"/>
      <c r="AY12" s="144" t="e">
        <f t="shared" si="38"/>
        <v>#N/A</v>
      </c>
      <c r="AZ12" s="135"/>
      <c r="BA12" s="135"/>
      <c r="BB12" s="135"/>
      <c r="BC12" s="135" t="e">
        <f t="shared" si="39"/>
        <v>#N/A</v>
      </c>
      <c r="BD12" s="145" t="e">
        <f t="shared" si="40"/>
        <v>#N/A</v>
      </c>
      <c r="BE12" s="135"/>
      <c r="BF12" s="135"/>
      <c r="BG12" s="135"/>
      <c r="BH12" s="135"/>
      <c r="BI12" s="135"/>
      <c r="BJ12" s="135" t="e">
        <f t="shared" si="41"/>
        <v>#N/A</v>
      </c>
      <c r="BK12" s="146" t="e">
        <f t="shared" si="42"/>
        <v>#N/A</v>
      </c>
      <c r="BL12" s="135"/>
      <c r="BM12" s="135"/>
      <c r="BN12" s="135"/>
      <c r="BO12" s="135"/>
      <c r="BP12" s="135"/>
      <c r="BQ12" s="135"/>
      <c r="BR12" s="135"/>
      <c r="BS12" s="135" t="e">
        <f t="shared" si="29"/>
        <v>#N/A</v>
      </c>
      <c r="BT12" s="147" t="e">
        <f t="shared" si="43"/>
        <v>#N/A</v>
      </c>
      <c r="BU12" s="135"/>
      <c r="BV12" s="135"/>
      <c r="BW12" s="135"/>
      <c r="BX12" s="135"/>
      <c r="BY12" s="135"/>
      <c r="BZ12" s="135"/>
      <c r="CA12" s="135"/>
      <c r="CB12" s="135" t="e">
        <f t="shared" si="33"/>
        <v>#N/A</v>
      </c>
      <c r="CC12" s="153" t="e">
        <f t="shared" si="44"/>
        <v>#N/A</v>
      </c>
    </row>
    <row r="13" spans="1:81" s="21" customFormat="1" x14ac:dyDescent="0.2">
      <c r="A13" s="152"/>
      <c r="B13" s="135"/>
      <c r="C13" s="136"/>
      <c r="D13" s="135"/>
      <c r="E13" s="137" t="e">
        <f t="shared" si="45"/>
        <v>#N/A</v>
      </c>
      <c r="F13" s="137" t="e">
        <f t="shared" si="0"/>
        <v>#N/A</v>
      </c>
      <c r="G13" s="138" t="e">
        <f>IF(AND(E13&gt;='GF - Seuil confiance'!$B$9,F13&gt;='GF - Seuil confiance'!$E$9),"Indice de confiance élevé",IF(AND(E13&lt;'GF - Seuil confiance'!$B$9,E13&gt;='GF - Seuil confiance'!$B$10,F13&lt;'GF - Seuil confiance'!$E$9,F13&gt;='GF - Seuil confiance'!$E$10),"Indice de confiance modéré",IF(AND(E13&lt;'GF - Seuil confiance'!$B$10,F13&lt;'GF - Seuil confiance'!$E$10),"Indice de confiance faible",IF(AND(E13&gt;='GF - Seuil confiance'!$B$9,F13&lt;'GF - Seuil confiance'!$E$9,F13&gt;='GF - Seuil confiance'!$E$10),"Indice de confiance modéré",IF(AND(E13&gt;='GF - Seuil confiance'!$B$9,F13&lt;'GF - Seuil confiance'!$E$10),"Indice de confiance faible",IF(AND(E13&gt;='GF - Seuil confiance'!$B$10,E13&lt;'GF - Seuil confiance'!$B$9,F13&lt;'GF - Seuil confiance'!$E$10),"Indice de confiance faible",IF(AND(E13&gt;='GF - Seuil confiance'!$B$10,E13&lt;'GF - Seuil confiance'!$B$9,F13&gt;='GF - Seuil confiance'!$E$9),"Indice de confiance modéré",IF(AND(E13&lt;'GF - Seuil confiance'!$B$10,F13&gt;='GF - Seuil confiance'!$E$9),"Indice de confiance faible",IF(AND(E13&lt;'GF - Seuil confiance'!$B$10,F13&lt;'GF - Seuil confiance'!$E$9,F13&gt;='GF - Seuil confiance'!$E$10),"Indice de confiance faible",IF(AND(E13=0,F13=0),""))))))))))</f>
        <v>#N/A</v>
      </c>
      <c r="H13" s="139"/>
      <c r="I13" s="135"/>
      <c r="J13" s="135"/>
      <c r="K13" s="135"/>
      <c r="L13" s="135"/>
      <c r="M13" s="135"/>
      <c r="N13" s="135"/>
      <c r="O13" s="135"/>
      <c r="P13" s="135"/>
      <c r="Q13" s="135" t="e">
        <f t="shared" si="5"/>
        <v>#N/A</v>
      </c>
      <c r="R13" s="140" t="e">
        <f t="shared" si="34"/>
        <v>#N/A</v>
      </c>
      <c r="S13" s="135"/>
      <c r="T13" s="135"/>
      <c r="U13" s="135"/>
      <c r="V13" s="135"/>
      <c r="W13" s="135"/>
      <c r="X13" s="135"/>
      <c r="Y13" s="135"/>
      <c r="Z13" s="135"/>
      <c r="AA13" s="135"/>
      <c r="AB13" s="135"/>
      <c r="AC13" s="135"/>
      <c r="AD13" s="135" t="e">
        <f t="shared" si="11"/>
        <v>#N/A</v>
      </c>
      <c r="AE13" s="141" t="e">
        <f t="shared" si="35"/>
        <v>#N/A</v>
      </c>
      <c r="AF13" s="135"/>
      <c r="AG13" s="135"/>
      <c r="AH13" s="135"/>
      <c r="AI13" s="135"/>
      <c r="AJ13" s="135"/>
      <c r="AK13" s="135"/>
      <c r="AL13" s="135"/>
      <c r="AM13" s="135"/>
      <c r="AN13" s="135"/>
      <c r="AO13" s="135" t="e">
        <f t="shared" si="16"/>
        <v>#N/A</v>
      </c>
      <c r="AP13" s="142" t="e">
        <f t="shared" si="36"/>
        <v>#N/A</v>
      </c>
      <c r="AQ13" s="135"/>
      <c r="AR13" s="135"/>
      <c r="AS13" s="135"/>
      <c r="AT13" s="135"/>
      <c r="AU13" s="135"/>
      <c r="AV13" s="135" t="e">
        <f t="shared" si="19"/>
        <v>#N/A</v>
      </c>
      <c r="AW13" s="143" t="e">
        <f t="shared" si="37"/>
        <v>#N/A</v>
      </c>
      <c r="AX13" s="135"/>
      <c r="AY13" s="144" t="e">
        <f t="shared" si="38"/>
        <v>#N/A</v>
      </c>
      <c r="AZ13" s="135"/>
      <c r="BA13" s="135"/>
      <c r="BB13" s="135"/>
      <c r="BC13" s="135" t="e">
        <f t="shared" si="39"/>
        <v>#N/A</v>
      </c>
      <c r="BD13" s="145" t="e">
        <f t="shared" si="40"/>
        <v>#N/A</v>
      </c>
      <c r="BE13" s="135"/>
      <c r="BF13" s="135"/>
      <c r="BG13" s="135"/>
      <c r="BH13" s="135"/>
      <c r="BI13" s="135"/>
      <c r="BJ13" s="135" t="e">
        <f t="shared" si="41"/>
        <v>#N/A</v>
      </c>
      <c r="BK13" s="146" t="e">
        <f t="shared" si="42"/>
        <v>#N/A</v>
      </c>
      <c r="BL13" s="135"/>
      <c r="BM13" s="135"/>
      <c r="BN13" s="135"/>
      <c r="BO13" s="135"/>
      <c r="BP13" s="135"/>
      <c r="BQ13" s="135"/>
      <c r="BR13" s="135"/>
      <c r="BS13" s="135" t="e">
        <f t="shared" si="29"/>
        <v>#N/A</v>
      </c>
      <c r="BT13" s="147" t="e">
        <f t="shared" si="43"/>
        <v>#N/A</v>
      </c>
      <c r="BU13" s="135"/>
      <c r="BV13" s="135"/>
      <c r="BW13" s="135"/>
      <c r="BX13" s="135"/>
      <c r="BY13" s="135"/>
      <c r="BZ13" s="135"/>
      <c r="CA13" s="135"/>
      <c r="CB13" s="135" t="e">
        <f t="shared" si="33"/>
        <v>#N/A</v>
      </c>
      <c r="CC13" s="153" t="e">
        <f t="shared" si="44"/>
        <v>#N/A</v>
      </c>
    </row>
    <row r="14" spans="1:81" s="21" customFormat="1" x14ac:dyDescent="0.2">
      <c r="A14" s="152"/>
      <c r="B14" s="135"/>
      <c r="C14" s="136"/>
      <c r="D14" s="135"/>
      <c r="E14" s="137" t="e">
        <f t="shared" si="45"/>
        <v>#N/A</v>
      </c>
      <c r="F14" s="137" t="e">
        <f t="shared" si="0"/>
        <v>#N/A</v>
      </c>
      <c r="G14" s="138" t="e">
        <f>IF(AND(E14&gt;='GF - Seuil confiance'!$B$9,F14&gt;='GF - Seuil confiance'!$E$9),"Indice de confiance élevé",IF(AND(E14&lt;'GF - Seuil confiance'!$B$9,E14&gt;='GF - Seuil confiance'!$B$10,F14&lt;'GF - Seuil confiance'!$E$9,F14&gt;='GF - Seuil confiance'!$E$10),"Indice de confiance modéré",IF(AND(E14&lt;'GF - Seuil confiance'!$B$10,F14&lt;'GF - Seuil confiance'!$E$10),"Indice de confiance faible",IF(AND(E14&gt;='GF - Seuil confiance'!$B$9,F14&lt;'GF - Seuil confiance'!$E$9,F14&gt;='GF - Seuil confiance'!$E$10),"Indice de confiance modéré",IF(AND(E14&gt;='GF - Seuil confiance'!$B$9,F14&lt;'GF - Seuil confiance'!$E$10),"Indice de confiance faible",IF(AND(E14&gt;='GF - Seuil confiance'!$B$10,E14&lt;'GF - Seuil confiance'!$B$9,F14&lt;'GF - Seuil confiance'!$E$10),"Indice de confiance faible",IF(AND(E14&gt;='GF - Seuil confiance'!$B$10,E14&lt;'GF - Seuil confiance'!$B$9,F14&gt;='GF - Seuil confiance'!$E$9),"Indice de confiance modéré",IF(AND(E14&lt;'GF - Seuil confiance'!$B$10,F14&gt;='GF - Seuil confiance'!$E$9),"Indice de confiance faible",IF(AND(E14&lt;'GF - Seuil confiance'!$B$10,F14&lt;'GF - Seuil confiance'!$E$9,F14&gt;='GF - Seuil confiance'!$E$10),"Indice de confiance faible",IF(AND(E14=0,F14=0),""))))))))))</f>
        <v>#N/A</v>
      </c>
      <c r="H14" s="139"/>
      <c r="I14" s="135"/>
      <c r="J14" s="135"/>
      <c r="K14" s="135"/>
      <c r="L14" s="135"/>
      <c r="M14" s="135"/>
      <c r="N14" s="135"/>
      <c r="O14" s="135"/>
      <c r="P14" s="135"/>
      <c r="Q14" s="135" t="e">
        <f t="shared" si="5"/>
        <v>#N/A</v>
      </c>
      <c r="R14" s="140" t="e">
        <f t="shared" si="34"/>
        <v>#N/A</v>
      </c>
      <c r="S14" s="135"/>
      <c r="T14" s="135"/>
      <c r="U14" s="135"/>
      <c r="V14" s="135"/>
      <c r="W14" s="135"/>
      <c r="X14" s="135"/>
      <c r="Y14" s="135"/>
      <c r="Z14" s="135"/>
      <c r="AA14" s="135"/>
      <c r="AB14" s="135"/>
      <c r="AC14" s="135"/>
      <c r="AD14" s="135" t="e">
        <f t="shared" si="11"/>
        <v>#N/A</v>
      </c>
      <c r="AE14" s="141" t="e">
        <f t="shared" si="35"/>
        <v>#N/A</v>
      </c>
      <c r="AF14" s="135"/>
      <c r="AG14" s="135"/>
      <c r="AH14" s="135"/>
      <c r="AI14" s="135"/>
      <c r="AJ14" s="135"/>
      <c r="AK14" s="135"/>
      <c r="AL14" s="135"/>
      <c r="AM14" s="135"/>
      <c r="AN14" s="135"/>
      <c r="AO14" s="135" t="e">
        <f t="shared" si="16"/>
        <v>#N/A</v>
      </c>
      <c r="AP14" s="142" t="e">
        <f t="shared" si="36"/>
        <v>#N/A</v>
      </c>
      <c r="AQ14" s="135"/>
      <c r="AR14" s="135"/>
      <c r="AS14" s="135"/>
      <c r="AT14" s="135"/>
      <c r="AU14" s="135"/>
      <c r="AV14" s="135" t="e">
        <f t="shared" si="19"/>
        <v>#N/A</v>
      </c>
      <c r="AW14" s="143" t="e">
        <f t="shared" si="37"/>
        <v>#N/A</v>
      </c>
      <c r="AX14" s="135"/>
      <c r="AY14" s="144" t="e">
        <f t="shared" si="38"/>
        <v>#N/A</v>
      </c>
      <c r="AZ14" s="135"/>
      <c r="BA14" s="135"/>
      <c r="BB14" s="135"/>
      <c r="BC14" s="135" t="e">
        <f t="shared" si="39"/>
        <v>#N/A</v>
      </c>
      <c r="BD14" s="145" t="e">
        <f t="shared" si="40"/>
        <v>#N/A</v>
      </c>
      <c r="BE14" s="135"/>
      <c r="BF14" s="135"/>
      <c r="BG14" s="135"/>
      <c r="BH14" s="135"/>
      <c r="BI14" s="135"/>
      <c r="BJ14" s="135" t="e">
        <f t="shared" si="41"/>
        <v>#N/A</v>
      </c>
      <c r="BK14" s="146" t="e">
        <f t="shared" si="42"/>
        <v>#N/A</v>
      </c>
      <c r="BL14" s="135"/>
      <c r="BM14" s="135"/>
      <c r="BN14" s="135"/>
      <c r="BO14" s="135"/>
      <c r="BP14" s="135"/>
      <c r="BQ14" s="135"/>
      <c r="BR14" s="135"/>
      <c r="BS14" s="135" t="e">
        <f t="shared" si="29"/>
        <v>#N/A</v>
      </c>
      <c r="BT14" s="147" t="e">
        <f t="shared" si="43"/>
        <v>#N/A</v>
      </c>
      <c r="BU14" s="135"/>
      <c r="BV14" s="135"/>
      <c r="BW14" s="135"/>
      <c r="BX14" s="135"/>
      <c r="BY14" s="135"/>
      <c r="BZ14" s="135"/>
      <c r="CA14" s="135"/>
      <c r="CB14" s="135" t="e">
        <f t="shared" si="33"/>
        <v>#N/A</v>
      </c>
      <c r="CC14" s="153" t="e">
        <f t="shared" si="44"/>
        <v>#N/A</v>
      </c>
    </row>
    <row r="15" spans="1:81" s="21" customFormat="1" x14ac:dyDescent="0.2">
      <c r="A15" s="152"/>
      <c r="B15" s="135"/>
      <c r="C15" s="136"/>
      <c r="D15" s="135"/>
      <c r="E15" s="137" t="e">
        <f t="shared" si="45"/>
        <v>#N/A</v>
      </c>
      <c r="F15" s="137" t="e">
        <f t="shared" si="0"/>
        <v>#N/A</v>
      </c>
      <c r="G15" s="138" t="e">
        <f>IF(AND(E15&gt;='GF - Seuil confiance'!$B$9,F15&gt;='GF - Seuil confiance'!$E$9),"Indice de confiance élevé",IF(AND(E15&lt;'GF - Seuil confiance'!$B$9,E15&gt;='GF - Seuil confiance'!$B$10,F15&lt;'GF - Seuil confiance'!$E$9,F15&gt;='GF - Seuil confiance'!$E$10),"Indice de confiance modéré",IF(AND(E15&lt;'GF - Seuil confiance'!$B$10,F15&lt;'GF - Seuil confiance'!$E$10),"Indice de confiance faible",IF(AND(E15&gt;='GF - Seuil confiance'!$B$9,F15&lt;'GF - Seuil confiance'!$E$9,F15&gt;='GF - Seuil confiance'!$E$10),"Indice de confiance modéré",IF(AND(E15&gt;='GF - Seuil confiance'!$B$9,F15&lt;'GF - Seuil confiance'!$E$10),"Indice de confiance faible",IF(AND(E15&gt;='GF - Seuil confiance'!$B$10,E15&lt;'GF - Seuil confiance'!$B$9,F15&lt;'GF - Seuil confiance'!$E$10),"Indice de confiance faible",IF(AND(E15&gt;='GF - Seuil confiance'!$B$10,E15&lt;'GF - Seuil confiance'!$B$9,F15&gt;='GF - Seuil confiance'!$E$9),"Indice de confiance modéré",IF(AND(E15&lt;'GF - Seuil confiance'!$B$10,F15&gt;='GF - Seuil confiance'!$E$9),"Indice de confiance faible",IF(AND(E15&lt;'GF - Seuil confiance'!$B$10,F15&lt;'GF - Seuil confiance'!$E$9,F15&gt;='GF - Seuil confiance'!$E$10),"Indice de confiance faible",IF(AND(E15=0,F15=0),""))))))))))</f>
        <v>#N/A</v>
      </c>
      <c r="H15" s="139"/>
      <c r="I15" s="135"/>
      <c r="J15" s="135"/>
      <c r="K15" s="135"/>
      <c r="L15" s="135"/>
      <c r="M15" s="135"/>
      <c r="N15" s="135"/>
      <c r="O15" s="135"/>
      <c r="P15" s="135"/>
      <c r="Q15" s="135" t="e">
        <f t="shared" si="5"/>
        <v>#N/A</v>
      </c>
      <c r="R15" s="140" t="e">
        <f t="shared" si="34"/>
        <v>#N/A</v>
      </c>
      <c r="S15" s="135"/>
      <c r="T15" s="135"/>
      <c r="U15" s="135"/>
      <c r="V15" s="135"/>
      <c r="W15" s="135"/>
      <c r="X15" s="135"/>
      <c r="Y15" s="135"/>
      <c r="Z15" s="135"/>
      <c r="AA15" s="135"/>
      <c r="AB15" s="135"/>
      <c r="AC15" s="135"/>
      <c r="AD15" s="135" t="e">
        <f t="shared" si="11"/>
        <v>#N/A</v>
      </c>
      <c r="AE15" s="141" t="e">
        <f t="shared" si="35"/>
        <v>#N/A</v>
      </c>
      <c r="AF15" s="135"/>
      <c r="AG15" s="135"/>
      <c r="AH15" s="135"/>
      <c r="AI15" s="135"/>
      <c r="AJ15" s="135"/>
      <c r="AK15" s="135"/>
      <c r="AL15" s="135"/>
      <c r="AM15" s="135"/>
      <c r="AN15" s="135"/>
      <c r="AO15" s="135" t="e">
        <f t="shared" si="16"/>
        <v>#N/A</v>
      </c>
      <c r="AP15" s="142" t="e">
        <f t="shared" si="36"/>
        <v>#N/A</v>
      </c>
      <c r="AQ15" s="135"/>
      <c r="AR15" s="135"/>
      <c r="AS15" s="135"/>
      <c r="AT15" s="135"/>
      <c r="AU15" s="135"/>
      <c r="AV15" s="135" t="e">
        <f t="shared" si="19"/>
        <v>#N/A</v>
      </c>
      <c r="AW15" s="143" t="e">
        <f t="shared" si="37"/>
        <v>#N/A</v>
      </c>
      <c r="AX15" s="135"/>
      <c r="AY15" s="144" t="e">
        <f t="shared" si="38"/>
        <v>#N/A</v>
      </c>
      <c r="AZ15" s="135"/>
      <c r="BA15" s="135"/>
      <c r="BB15" s="135"/>
      <c r="BC15" s="135" t="e">
        <f t="shared" si="39"/>
        <v>#N/A</v>
      </c>
      <c r="BD15" s="145" t="e">
        <f t="shared" si="40"/>
        <v>#N/A</v>
      </c>
      <c r="BE15" s="135"/>
      <c r="BF15" s="135"/>
      <c r="BG15" s="135"/>
      <c r="BH15" s="135"/>
      <c r="BI15" s="135"/>
      <c r="BJ15" s="135" t="e">
        <f t="shared" si="41"/>
        <v>#N/A</v>
      </c>
      <c r="BK15" s="146" t="e">
        <f t="shared" si="42"/>
        <v>#N/A</v>
      </c>
      <c r="BL15" s="135"/>
      <c r="BM15" s="135"/>
      <c r="BN15" s="135"/>
      <c r="BO15" s="135"/>
      <c r="BP15" s="135"/>
      <c r="BQ15" s="135"/>
      <c r="BR15" s="135"/>
      <c r="BS15" s="135" t="e">
        <f t="shared" si="29"/>
        <v>#N/A</v>
      </c>
      <c r="BT15" s="147" t="e">
        <f t="shared" si="43"/>
        <v>#N/A</v>
      </c>
      <c r="BU15" s="135"/>
      <c r="BV15" s="135"/>
      <c r="BW15" s="135"/>
      <c r="BX15" s="135"/>
      <c r="BY15" s="135"/>
      <c r="BZ15" s="135"/>
      <c r="CA15" s="135"/>
      <c r="CB15" s="135" t="e">
        <f t="shared" si="33"/>
        <v>#N/A</v>
      </c>
      <c r="CC15" s="153" t="e">
        <f t="shared" si="44"/>
        <v>#N/A</v>
      </c>
    </row>
    <row r="16" spans="1:81" s="21" customFormat="1" x14ac:dyDescent="0.2">
      <c r="A16" s="152"/>
      <c r="B16" s="135"/>
      <c r="C16" s="136"/>
      <c r="D16" s="135"/>
      <c r="E16" s="137" t="e">
        <f t="shared" si="45"/>
        <v>#N/A</v>
      </c>
      <c r="F16" s="137" t="e">
        <f t="shared" si="0"/>
        <v>#N/A</v>
      </c>
      <c r="G16" s="138" t="e">
        <f>IF(AND(E16&gt;='GF - Seuil confiance'!$B$9,F16&gt;='GF - Seuil confiance'!$E$9),"Indice de confiance élevé",IF(AND(E16&lt;'GF - Seuil confiance'!$B$9,E16&gt;='GF - Seuil confiance'!$B$10,F16&lt;'GF - Seuil confiance'!$E$9,F16&gt;='GF - Seuil confiance'!$E$10),"Indice de confiance modéré",IF(AND(E16&lt;'GF - Seuil confiance'!$B$10,F16&lt;'GF - Seuil confiance'!$E$10),"Indice de confiance faible",IF(AND(E16&gt;='GF - Seuil confiance'!$B$9,F16&lt;'GF - Seuil confiance'!$E$9,F16&gt;='GF - Seuil confiance'!$E$10),"Indice de confiance modéré",IF(AND(E16&gt;='GF - Seuil confiance'!$B$9,F16&lt;'GF - Seuil confiance'!$E$10),"Indice de confiance faible",IF(AND(E16&gt;='GF - Seuil confiance'!$B$10,E16&lt;'GF - Seuil confiance'!$B$9,F16&lt;'GF - Seuil confiance'!$E$10),"Indice de confiance faible",IF(AND(E16&gt;='GF - Seuil confiance'!$B$10,E16&lt;'GF - Seuil confiance'!$B$9,F16&gt;='GF - Seuil confiance'!$E$9),"Indice de confiance modéré",IF(AND(E16&lt;'GF - Seuil confiance'!$B$10,F16&gt;='GF - Seuil confiance'!$E$9),"Indice de confiance faible",IF(AND(E16&lt;'GF - Seuil confiance'!$B$10,F16&lt;'GF - Seuil confiance'!$E$9,F16&gt;='GF - Seuil confiance'!$E$10),"Indice de confiance faible",IF(AND(E16=0,F16=0),""))))))))))</f>
        <v>#N/A</v>
      </c>
      <c r="H16" s="139"/>
      <c r="I16" s="135"/>
      <c r="J16" s="135"/>
      <c r="K16" s="135"/>
      <c r="L16" s="135"/>
      <c r="M16" s="135"/>
      <c r="N16" s="135"/>
      <c r="O16" s="135"/>
      <c r="P16" s="135"/>
      <c r="Q16" s="135" t="e">
        <f t="shared" si="5"/>
        <v>#N/A</v>
      </c>
      <c r="R16" s="140" t="e">
        <f t="shared" si="34"/>
        <v>#N/A</v>
      </c>
      <c r="S16" s="135"/>
      <c r="T16" s="135"/>
      <c r="U16" s="135"/>
      <c r="V16" s="135"/>
      <c r="W16" s="135"/>
      <c r="X16" s="135"/>
      <c r="Y16" s="135"/>
      <c r="Z16" s="135"/>
      <c r="AA16" s="135"/>
      <c r="AB16" s="135"/>
      <c r="AC16" s="135"/>
      <c r="AD16" s="135" t="e">
        <f t="shared" si="11"/>
        <v>#N/A</v>
      </c>
      <c r="AE16" s="141" t="e">
        <f t="shared" si="35"/>
        <v>#N/A</v>
      </c>
      <c r="AF16" s="135"/>
      <c r="AG16" s="135"/>
      <c r="AH16" s="135"/>
      <c r="AI16" s="135"/>
      <c r="AJ16" s="135"/>
      <c r="AK16" s="135"/>
      <c r="AL16" s="135"/>
      <c r="AM16" s="135"/>
      <c r="AN16" s="135"/>
      <c r="AO16" s="135" t="e">
        <f t="shared" si="16"/>
        <v>#N/A</v>
      </c>
      <c r="AP16" s="142" t="e">
        <f t="shared" si="36"/>
        <v>#N/A</v>
      </c>
      <c r="AQ16" s="135"/>
      <c r="AR16" s="135"/>
      <c r="AS16" s="135"/>
      <c r="AT16" s="135"/>
      <c r="AU16" s="135"/>
      <c r="AV16" s="135" t="e">
        <f t="shared" si="19"/>
        <v>#N/A</v>
      </c>
      <c r="AW16" s="143" t="e">
        <f t="shared" si="37"/>
        <v>#N/A</v>
      </c>
      <c r="AX16" s="135"/>
      <c r="AY16" s="144" t="e">
        <f t="shared" si="38"/>
        <v>#N/A</v>
      </c>
      <c r="AZ16" s="135"/>
      <c r="BA16" s="135"/>
      <c r="BB16" s="135"/>
      <c r="BC16" s="135" t="e">
        <f t="shared" si="39"/>
        <v>#N/A</v>
      </c>
      <c r="BD16" s="145" t="e">
        <f t="shared" si="40"/>
        <v>#N/A</v>
      </c>
      <c r="BE16" s="135"/>
      <c r="BF16" s="135"/>
      <c r="BG16" s="135"/>
      <c r="BH16" s="135"/>
      <c r="BI16" s="135"/>
      <c r="BJ16" s="135" t="e">
        <f t="shared" si="41"/>
        <v>#N/A</v>
      </c>
      <c r="BK16" s="146" t="e">
        <f t="shared" si="42"/>
        <v>#N/A</v>
      </c>
      <c r="BL16" s="135"/>
      <c r="BM16" s="135"/>
      <c r="BN16" s="135"/>
      <c r="BO16" s="135"/>
      <c r="BP16" s="135"/>
      <c r="BQ16" s="135"/>
      <c r="BR16" s="135"/>
      <c r="BS16" s="135" t="e">
        <f t="shared" si="29"/>
        <v>#N/A</v>
      </c>
      <c r="BT16" s="147" t="e">
        <f t="shared" si="43"/>
        <v>#N/A</v>
      </c>
      <c r="BU16" s="135"/>
      <c r="BV16" s="135"/>
      <c r="BW16" s="135"/>
      <c r="BX16" s="135"/>
      <c r="BY16" s="135"/>
      <c r="BZ16" s="135"/>
      <c r="CA16" s="135"/>
      <c r="CB16" s="135" t="e">
        <f t="shared" si="33"/>
        <v>#N/A</v>
      </c>
      <c r="CC16" s="153" t="e">
        <f t="shared" si="44"/>
        <v>#N/A</v>
      </c>
    </row>
    <row r="17" spans="1:81" s="21" customFormat="1" x14ac:dyDescent="0.2">
      <c r="A17" s="152"/>
      <c r="B17" s="135"/>
      <c r="C17" s="136"/>
      <c r="D17" s="135"/>
      <c r="E17" s="137" t="e">
        <f t="shared" si="45"/>
        <v>#N/A</v>
      </c>
      <c r="F17" s="137" t="e">
        <f t="shared" si="0"/>
        <v>#N/A</v>
      </c>
      <c r="G17" s="138" t="e">
        <f>IF(AND(E17&gt;='GF - Seuil confiance'!$B$9,F17&gt;='GF - Seuil confiance'!$E$9),"Indice de confiance élevé",IF(AND(E17&lt;'GF - Seuil confiance'!$B$9,E17&gt;='GF - Seuil confiance'!$B$10,F17&lt;'GF - Seuil confiance'!$E$9,F17&gt;='GF - Seuil confiance'!$E$10),"Indice de confiance modéré",IF(AND(E17&lt;'GF - Seuil confiance'!$B$10,F17&lt;'GF - Seuil confiance'!$E$10),"Indice de confiance faible",IF(AND(E17&gt;='GF - Seuil confiance'!$B$9,F17&lt;'GF - Seuil confiance'!$E$9,F17&gt;='GF - Seuil confiance'!$E$10),"Indice de confiance modéré",IF(AND(E17&gt;='GF - Seuil confiance'!$B$9,F17&lt;'GF - Seuil confiance'!$E$10),"Indice de confiance faible",IF(AND(E17&gt;='GF - Seuil confiance'!$B$10,E17&lt;'GF - Seuil confiance'!$B$9,F17&lt;'GF - Seuil confiance'!$E$10),"Indice de confiance faible",IF(AND(E17&gt;='GF - Seuil confiance'!$B$10,E17&lt;'GF - Seuil confiance'!$B$9,F17&gt;='GF - Seuil confiance'!$E$9),"Indice de confiance modéré",IF(AND(E17&lt;'GF - Seuil confiance'!$B$10,F17&gt;='GF - Seuil confiance'!$E$9),"Indice de confiance faible",IF(AND(E17&lt;'GF - Seuil confiance'!$B$10,F17&lt;'GF - Seuil confiance'!$E$9,F17&gt;='GF - Seuil confiance'!$E$10),"Indice de confiance faible",IF(AND(E17=0,F17=0),""))))))))))</f>
        <v>#N/A</v>
      </c>
      <c r="H17" s="139"/>
      <c r="I17" s="135"/>
      <c r="J17" s="135"/>
      <c r="K17" s="135"/>
      <c r="L17" s="135"/>
      <c r="M17" s="135"/>
      <c r="N17" s="135"/>
      <c r="O17" s="135"/>
      <c r="P17" s="135"/>
      <c r="Q17" s="135" t="e">
        <f t="shared" si="5"/>
        <v>#N/A</v>
      </c>
      <c r="R17" s="140" t="e">
        <f t="shared" si="34"/>
        <v>#N/A</v>
      </c>
      <c r="S17" s="135"/>
      <c r="T17" s="135"/>
      <c r="U17" s="135"/>
      <c r="V17" s="135"/>
      <c r="W17" s="135"/>
      <c r="X17" s="135"/>
      <c r="Y17" s="135"/>
      <c r="Z17" s="135"/>
      <c r="AA17" s="135"/>
      <c r="AB17" s="135"/>
      <c r="AC17" s="135"/>
      <c r="AD17" s="135" t="e">
        <f t="shared" si="11"/>
        <v>#N/A</v>
      </c>
      <c r="AE17" s="141" t="e">
        <f t="shared" si="35"/>
        <v>#N/A</v>
      </c>
      <c r="AF17" s="135"/>
      <c r="AG17" s="135"/>
      <c r="AH17" s="135"/>
      <c r="AI17" s="135"/>
      <c r="AJ17" s="135"/>
      <c r="AK17" s="135"/>
      <c r="AL17" s="135"/>
      <c r="AM17" s="135"/>
      <c r="AN17" s="135"/>
      <c r="AO17" s="135" t="e">
        <f t="shared" si="16"/>
        <v>#N/A</v>
      </c>
      <c r="AP17" s="142" t="e">
        <f t="shared" si="36"/>
        <v>#N/A</v>
      </c>
      <c r="AQ17" s="135"/>
      <c r="AR17" s="135"/>
      <c r="AS17" s="135"/>
      <c r="AT17" s="135"/>
      <c r="AU17" s="135"/>
      <c r="AV17" s="135" t="e">
        <f t="shared" si="19"/>
        <v>#N/A</v>
      </c>
      <c r="AW17" s="143" t="e">
        <f t="shared" si="37"/>
        <v>#N/A</v>
      </c>
      <c r="AX17" s="135"/>
      <c r="AY17" s="144" t="e">
        <f t="shared" si="38"/>
        <v>#N/A</v>
      </c>
      <c r="AZ17" s="135"/>
      <c r="BA17" s="135"/>
      <c r="BB17" s="135"/>
      <c r="BC17" s="135" t="e">
        <f t="shared" si="39"/>
        <v>#N/A</v>
      </c>
      <c r="BD17" s="145" t="e">
        <f t="shared" si="40"/>
        <v>#N/A</v>
      </c>
      <c r="BE17" s="135"/>
      <c r="BF17" s="135"/>
      <c r="BG17" s="135"/>
      <c r="BH17" s="135"/>
      <c r="BI17" s="135"/>
      <c r="BJ17" s="135" t="e">
        <f t="shared" si="41"/>
        <v>#N/A</v>
      </c>
      <c r="BK17" s="146" t="e">
        <f t="shared" si="42"/>
        <v>#N/A</v>
      </c>
      <c r="BL17" s="135"/>
      <c r="BM17" s="135"/>
      <c r="BN17" s="135"/>
      <c r="BO17" s="135"/>
      <c r="BP17" s="135"/>
      <c r="BQ17" s="135"/>
      <c r="BR17" s="135"/>
      <c r="BS17" s="135" t="e">
        <f t="shared" si="29"/>
        <v>#N/A</v>
      </c>
      <c r="BT17" s="147" t="e">
        <f t="shared" si="43"/>
        <v>#N/A</v>
      </c>
      <c r="BU17" s="135"/>
      <c r="BV17" s="135"/>
      <c r="BW17" s="135"/>
      <c r="BX17" s="135"/>
      <c r="BY17" s="135"/>
      <c r="BZ17" s="135"/>
      <c r="CA17" s="135"/>
      <c r="CB17" s="135" t="e">
        <f t="shared" si="33"/>
        <v>#N/A</v>
      </c>
      <c r="CC17" s="153" t="e">
        <f t="shared" si="44"/>
        <v>#N/A</v>
      </c>
    </row>
    <row r="18" spans="1:81" x14ac:dyDescent="0.2">
      <c r="A18" s="152"/>
      <c r="B18" s="135"/>
      <c r="C18" s="136"/>
      <c r="D18" s="135"/>
      <c r="E18" s="137" t="e">
        <f t="shared" ref="E18:E54" si="46">R18+AE18+AP18+AW18</f>
        <v>#N/A</v>
      </c>
      <c r="F18" s="137" t="e">
        <f t="shared" si="0"/>
        <v>#N/A</v>
      </c>
      <c r="G18" s="138" t="e">
        <f>IF(AND(E18&gt;='GF - Seuil confiance'!$B$9,F18&gt;='GF - Seuil confiance'!$E$9),"Indice de confiance élevé",IF(AND(E18&lt;'GF - Seuil confiance'!$B$9,E18&gt;='GF - Seuil confiance'!$B$10,F18&lt;'GF - Seuil confiance'!$E$9,F18&gt;='GF - Seuil confiance'!$E$10),"Indice de confiance modéré",IF(AND(E18&lt;'GF - Seuil confiance'!$B$10,F18&lt;'GF - Seuil confiance'!$E$10),"Indice de confiance faible",IF(AND(E18&gt;='GF - Seuil confiance'!$B$9,F18&lt;'GF - Seuil confiance'!$E$9,F18&gt;='GF - Seuil confiance'!$E$10),"Indice de confiance modéré",IF(AND(E18&gt;='GF - Seuil confiance'!$B$9,F18&lt;'GF - Seuil confiance'!$E$10),"Indice de confiance faible",IF(AND(E18&gt;='GF - Seuil confiance'!$B$10,E18&lt;'GF - Seuil confiance'!$B$9,F18&lt;'GF - Seuil confiance'!$E$10),"Indice de confiance faible",IF(AND(E18&gt;='GF - Seuil confiance'!$B$10,E18&lt;'GF - Seuil confiance'!$B$9,F18&gt;='GF - Seuil confiance'!$E$9),"Indice de confiance modéré",IF(AND(E18&lt;'GF - Seuil confiance'!$B$10,F18&gt;='GF - Seuil confiance'!$E$9),"Indice de confiance faible",IF(AND(E18&lt;'GF - Seuil confiance'!$B$10,F18&lt;'GF - Seuil confiance'!$E$9,F18&gt;='GF - Seuil confiance'!$E$10),"Indice de confiance faible",IF(AND(E18=0,F18=0),""))))))))))</f>
        <v>#N/A</v>
      </c>
      <c r="H18" s="139"/>
      <c r="I18" s="135"/>
      <c r="J18" s="135"/>
      <c r="K18" s="135"/>
      <c r="L18" s="135"/>
      <c r="M18" s="135"/>
      <c r="N18" s="135"/>
      <c r="O18" s="135"/>
      <c r="P18" s="135"/>
      <c r="Q18" s="135" t="e">
        <f t="shared" ref="Q18:Q54" si="47">VLOOKUP(P18,P_Plante_Stade,2,FALSE)</f>
        <v>#N/A</v>
      </c>
      <c r="R18" s="140" t="e">
        <f t="shared" ref="R18:R54" si="48">I18+K18+M18+O18+Q18</f>
        <v>#N/A</v>
      </c>
      <c r="S18" s="135"/>
      <c r="T18" s="135"/>
      <c r="U18" s="135"/>
      <c r="V18" s="135"/>
      <c r="W18" s="135"/>
      <c r="X18" s="135"/>
      <c r="Y18" s="135"/>
      <c r="Z18" s="135"/>
      <c r="AA18" s="135"/>
      <c r="AB18" s="135"/>
      <c r="AC18" s="135"/>
      <c r="AD18" s="135" t="e">
        <f t="shared" ref="AD18:AD54" si="49">VLOOKUP(AC18,P_Extrait_ageStabilité,2,FALSE)</f>
        <v>#N/A</v>
      </c>
      <c r="AE18" s="141" t="e">
        <f t="shared" ref="AE18:AE54" si="50">T18+V18+X18+Z18+AB18+AD18</f>
        <v>#N/A</v>
      </c>
      <c r="AF18" s="135"/>
      <c r="AG18" s="135"/>
      <c r="AH18" s="135"/>
      <c r="AI18" s="135"/>
      <c r="AJ18" s="135"/>
      <c r="AK18" s="135"/>
      <c r="AL18" s="135"/>
      <c r="AM18" s="135"/>
      <c r="AN18" s="135"/>
      <c r="AO18" s="135" t="e">
        <f t="shared" ref="AO18:AO54" si="51">VLOOKUP(AN18,P_Produit_PpeActif,2,FALSE)</f>
        <v>#N/A</v>
      </c>
      <c r="AP18" s="142" t="e">
        <f t="shared" ref="AP18:AP54" si="52">AG18+AI18+AK18+AM18+AO18</f>
        <v>#N/A</v>
      </c>
      <c r="AQ18" s="135"/>
      <c r="AR18" s="135"/>
      <c r="AS18" s="135"/>
      <c r="AT18" s="135"/>
      <c r="AU18" s="135"/>
      <c r="AV18" s="135" t="e">
        <f t="shared" ref="AV18:AV54" si="53">VLOOKUP(AU18,P_Utilisation_prépa,2,FALSE)</f>
        <v>#N/A</v>
      </c>
      <c r="AW18" s="143" t="e">
        <f t="shared" ref="AW18:AW54" si="54">AR18+AT18+AV18</f>
        <v>#N/A</v>
      </c>
      <c r="AX18" s="135"/>
      <c r="AY18" s="144" t="e">
        <f t="shared" si="38"/>
        <v>#N/A</v>
      </c>
      <c r="AZ18" s="135"/>
      <c r="BA18" s="135"/>
      <c r="BB18" s="135"/>
      <c r="BC18" s="135" t="e">
        <f t="shared" si="39"/>
        <v>#N/A</v>
      </c>
      <c r="BD18" s="145" t="e">
        <f t="shared" si="40"/>
        <v>#N/A</v>
      </c>
      <c r="BE18" s="135"/>
      <c r="BF18" s="135"/>
      <c r="BG18" s="135"/>
      <c r="BH18" s="135"/>
      <c r="BI18" s="135"/>
      <c r="BJ18" s="135" t="e">
        <f t="shared" si="41"/>
        <v>#N/A</v>
      </c>
      <c r="BK18" s="146" t="e">
        <f t="shared" si="42"/>
        <v>#N/A</v>
      </c>
      <c r="BL18" s="135"/>
      <c r="BM18" s="135"/>
      <c r="BN18" s="135"/>
      <c r="BO18" s="135"/>
      <c r="BP18" s="135"/>
      <c r="BQ18" s="135"/>
      <c r="BR18" s="135"/>
      <c r="BS18" s="135" t="e">
        <f t="shared" ref="BS18:BS54" si="55">VLOOKUP(BR18,Z_Expérience_contemporain,2,FALSE)</f>
        <v>#N/A</v>
      </c>
      <c r="BT18" s="147" t="e">
        <f t="shared" ref="BT18:BT54" si="56">BM18+BO18+BQ18+BS18</f>
        <v>#N/A</v>
      </c>
      <c r="BU18" s="135"/>
      <c r="BV18" s="135"/>
      <c r="BW18" s="135"/>
      <c r="BX18" s="135"/>
      <c r="BY18" s="135"/>
      <c r="BZ18" s="135"/>
      <c r="CA18" s="135"/>
      <c r="CB18" s="135" t="e">
        <f t="shared" si="33"/>
        <v>#N/A</v>
      </c>
      <c r="CC18" s="153" t="e">
        <f t="shared" si="44"/>
        <v>#N/A</v>
      </c>
    </row>
    <row r="19" spans="1:81" x14ac:dyDescent="0.2">
      <c r="A19" s="152"/>
      <c r="B19" s="135"/>
      <c r="C19" s="136"/>
      <c r="D19" s="135"/>
      <c r="E19" s="137" t="e">
        <f t="shared" si="46"/>
        <v>#N/A</v>
      </c>
      <c r="F19" s="137" t="e">
        <f t="shared" si="0"/>
        <v>#N/A</v>
      </c>
      <c r="G19" s="138" t="e">
        <f>IF(AND(E19&gt;='GF - Seuil confiance'!$B$9,F19&gt;='GF - Seuil confiance'!$E$9),"Indice de confiance élevé",IF(AND(E19&lt;'GF - Seuil confiance'!$B$9,E19&gt;='GF - Seuil confiance'!$B$10,F19&lt;'GF - Seuil confiance'!$E$9,F19&gt;='GF - Seuil confiance'!$E$10),"Indice de confiance modéré",IF(AND(E19&lt;'GF - Seuil confiance'!$B$10,F19&lt;'GF - Seuil confiance'!$E$10),"Indice de confiance faible",IF(AND(E19&gt;='GF - Seuil confiance'!$B$9,F19&lt;'GF - Seuil confiance'!$E$9,F19&gt;='GF - Seuil confiance'!$E$10),"Indice de confiance modéré",IF(AND(E19&gt;='GF - Seuil confiance'!$B$9,F19&lt;'GF - Seuil confiance'!$E$10),"Indice de confiance faible",IF(AND(E19&gt;='GF - Seuil confiance'!$B$10,E19&lt;'GF - Seuil confiance'!$B$9,F19&lt;'GF - Seuil confiance'!$E$10),"Indice de confiance faible",IF(AND(E19&gt;='GF - Seuil confiance'!$B$10,E19&lt;'GF - Seuil confiance'!$B$9,F19&gt;='GF - Seuil confiance'!$E$9),"Indice de confiance modéré",IF(AND(E19&lt;'GF - Seuil confiance'!$B$10,F19&gt;='GF - Seuil confiance'!$E$9),"Indice de confiance faible",IF(AND(E19&lt;'GF - Seuil confiance'!$B$10,F19&lt;'GF - Seuil confiance'!$E$9,F19&gt;='GF - Seuil confiance'!$E$10),"Indice de confiance faible",IF(AND(E19=0,F19=0),""))))))))))</f>
        <v>#N/A</v>
      </c>
      <c r="H19" s="139"/>
      <c r="I19" s="135"/>
      <c r="J19" s="135"/>
      <c r="K19" s="135"/>
      <c r="L19" s="135"/>
      <c r="M19" s="135"/>
      <c r="N19" s="135"/>
      <c r="O19" s="135"/>
      <c r="P19" s="135"/>
      <c r="Q19" s="135" t="e">
        <f t="shared" si="47"/>
        <v>#N/A</v>
      </c>
      <c r="R19" s="140" t="e">
        <f t="shared" si="48"/>
        <v>#N/A</v>
      </c>
      <c r="S19" s="135"/>
      <c r="T19" s="135"/>
      <c r="U19" s="135"/>
      <c r="V19" s="135"/>
      <c r="W19" s="135"/>
      <c r="X19" s="135"/>
      <c r="Y19" s="135"/>
      <c r="Z19" s="135"/>
      <c r="AA19" s="135"/>
      <c r="AB19" s="135"/>
      <c r="AC19" s="135"/>
      <c r="AD19" s="135" t="e">
        <f t="shared" si="49"/>
        <v>#N/A</v>
      </c>
      <c r="AE19" s="141" t="e">
        <f t="shared" si="50"/>
        <v>#N/A</v>
      </c>
      <c r="AF19" s="135"/>
      <c r="AG19" s="135"/>
      <c r="AH19" s="135"/>
      <c r="AI19" s="135"/>
      <c r="AJ19" s="135"/>
      <c r="AK19" s="135"/>
      <c r="AL19" s="135"/>
      <c r="AM19" s="135"/>
      <c r="AN19" s="135"/>
      <c r="AO19" s="135" t="e">
        <f t="shared" si="51"/>
        <v>#N/A</v>
      </c>
      <c r="AP19" s="142" t="e">
        <f t="shared" si="52"/>
        <v>#N/A</v>
      </c>
      <c r="AQ19" s="135"/>
      <c r="AR19" s="135"/>
      <c r="AS19" s="135"/>
      <c r="AT19" s="135"/>
      <c r="AU19" s="135"/>
      <c r="AV19" s="135" t="e">
        <f t="shared" si="53"/>
        <v>#N/A</v>
      </c>
      <c r="AW19" s="143" t="e">
        <f t="shared" si="54"/>
        <v>#N/A</v>
      </c>
      <c r="AX19" s="135"/>
      <c r="AY19" s="144" t="e">
        <f t="shared" si="38"/>
        <v>#N/A</v>
      </c>
      <c r="AZ19" s="135"/>
      <c r="BA19" s="135"/>
      <c r="BB19" s="135"/>
      <c r="BC19" s="135" t="e">
        <f t="shared" si="39"/>
        <v>#N/A</v>
      </c>
      <c r="BD19" s="145" t="e">
        <f t="shared" si="40"/>
        <v>#N/A</v>
      </c>
      <c r="BE19" s="135"/>
      <c r="BF19" s="135"/>
      <c r="BG19" s="135"/>
      <c r="BH19" s="135"/>
      <c r="BI19" s="135"/>
      <c r="BJ19" s="135" t="e">
        <f t="shared" si="41"/>
        <v>#N/A</v>
      </c>
      <c r="BK19" s="146" t="e">
        <f t="shared" si="42"/>
        <v>#N/A</v>
      </c>
      <c r="BL19" s="135"/>
      <c r="BM19" s="135"/>
      <c r="BN19" s="135"/>
      <c r="BO19" s="135"/>
      <c r="BP19" s="135"/>
      <c r="BQ19" s="135"/>
      <c r="BR19" s="135"/>
      <c r="BS19" s="135" t="e">
        <f t="shared" si="55"/>
        <v>#N/A</v>
      </c>
      <c r="BT19" s="147" t="e">
        <f t="shared" si="56"/>
        <v>#N/A</v>
      </c>
      <c r="BU19" s="135"/>
      <c r="BV19" s="135"/>
      <c r="BW19" s="135"/>
      <c r="BX19" s="135"/>
      <c r="BY19" s="135"/>
      <c r="BZ19" s="135"/>
      <c r="CA19" s="135"/>
      <c r="CB19" s="135" t="e">
        <f t="shared" si="33"/>
        <v>#N/A</v>
      </c>
      <c r="CC19" s="153" t="e">
        <f t="shared" si="44"/>
        <v>#N/A</v>
      </c>
    </row>
    <row r="20" spans="1:81" x14ac:dyDescent="0.2">
      <c r="A20" s="152"/>
      <c r="B20" s="135"/>
      <c r="C20" s="136"/>
      <c r="D20" s="135"/>
      <c r="E20" s="137" t="e">
        <f t="shared" si="46"/>
        <v>#N/A</v>
      </c>
      <c r="F20" s="137" t="e">
        <f t="shared" si="0"/>
        <v>#N/A</v>
      </c>
      <c r="G20" s="138" t="e">
        <f>IF(AND(E20&gt;='GF - Seuil confiance'!$B$9,F20&gt;='GF - Seuil confiance'!$E$9),"Indice de confiance élevé",IF(AND(E20&lt;'GF - Seuil confiance'!$B$9,E20&gt;='GF - Seuil confiance'!$B$10,F20&lt;'GF - Seuil confiance'!$E$9,F20&gt;='GF - Seuil confiance'!$E$10),"Indice de confiance modéré",IF(AND(E20&lt;'GF - Seuil confiance'!$B$10,F20&lt;'GF - Seuil confiance'!$E$10),"Indice de confiance faible",IF(AND(E20&gt;='GF - Seuil confiance'!$B$9,F20&lt;'GF - Seuil confiance'!$E$9,F20&gt;='GF - Seuil confiance'!$E$10),"Indice de confiance modéré",IF(AND(E20&gt;='GF - Seuil confiance'!$B$9,F20&lt;'GF - Seuil confiance'!$E$10),"Indice de confiance faible",IF(AND(E20&gt;='GF - Seuil confiance'!$B$10,E20&lt;'GF - Seuil confiance'!$B$9,F20&lt;'GF - Seuil confiance'!$E$10),"Indice de confiance faible",IF(AND(E20&gt;='GF - Seuil confiance'!$B$10,E20&lt;'GF - Seuil confiance'!$B$9,F20&gt;='GF - Seuil confiance'!$E$9),"Indice de confiance modéré",IF(AND(E20&lt;'GF - Seuil confiance'!$B$10,F20&gt;='GF - Seuil confiance'!$E$9),"Indice de confiance faible",IF(AND(E20&lt;'GF - Seuil confiance'!$B$10,F20&lt;'GF - Seuil confiance'!$E$9,F20&gt;='GF - Seuil confiance'!$E$10),"Indice de confiance faible",IF(AND(E20=0,F20=0),""))))))))))</f>
        <v>#N/A</v>
      </c>
      <c r="H20" s="139"/>
      <c r="I20" s="135"/>
      <c r="J20" s="135"/>
      <c r="K20" s="135"/>
      <c r="L20" s="135"/>
      <c r="M20" s="135"/>
      <c r="N20" s="135"/>
      <c r="O20" s="135"/>
      <c r="P20" s="135"/>
      <c r="Q20" s="135" t="e">
        <f t="shared" si="47"/>
        <v>#N/A</v>
      </c>
      <c r="R20" s="140" t="e">
        <f t="shared" si="48"/>
        <v>#N/A</v>
      </c>
      <c r="S20" s="135"/>
      <c r="T20" s="135"/>
      <c r="U20" s="135"/>
      <c r="V20" s="135"/>
      <c r="W20" s="135"/>
      <c r="X20" s="135"/>
      <c r="Y20" s="135"/>
      <c r="Z20" s="135"/>
      <c r="AA20" s="135"/>
      <c r="AB20" s="135"/>
      <c r="AC20" s="135"/>
      <c r="AD20" s="135" t="e">
        <f t="shared" si="49"/>
        <v>#N/A</v>
      </c>
      <c r="AE20" s="141" t="e">
        <f t="shared" si="50"/>
        <v>#N/A</v>
      </c>
      <c r="AF20" s="135"/>
      <c r="AG20" s="135"/>
      <c r="AH20" s="135"/>
      <c r="AI20" s="135"/>
      <c r="AJ20" s="135"/>
      <c r="AK20" s="135"/>
      <c r="AL20" s="135"/>
      <c r="AM20" s="135"/>
      <c r="AN20" s="135"/>
      <c r="AO20" s="135" t="e">
        <f t="shared" si="51"/>
        <v>#N/A</v>
      </c>
      <c r="AP20" s="142" t="e">
        <f t="shared" si="52"/>
        <v>#N/A</v>
      </c>
      <c r="AQ20" s="135"/>
      <c r="AR20" s="135"/>
      <c r="AS20" s="135"/>
      <c r="AT20" s="135"/>
      <c r="AU20" s="135"/>
      <c r="AV20" s="135" t="e">
        <f t="shared" si="53"/>
        <v>#N/A</v>
      </c>
      <c r="AW20" s="143" t="e">
        <f t="shared" si="54"/>
        <v>#N/A</v>
      </c>
      <c r="AX20" s="135"/>
      <c r="AY20" s="144" t="e">
        <f t="shared" si="38"/>
        <v>#N/A</v>
      </c>
      <c r="AZ20" s="135"/>
      <c r="BA20" s="135"/>
      <c r="BB20" s="135"/>
      <c r="BC20" s="135" t="e">
        <f t="shared" si="39"/>
        <v>#N/A</v>
      </c>
      <c r="BD20" s="145" t="e">
        <f t="shared" si="40"/>
        <v>#N/A</v>
      </c>
      <c r="BE20" s="135"/>
      <c r="BF20" s="135"/>
      <c r="BG20" s="135"/>
      <c r="BH20" s="135"/>
      <c r="BI20" s="135"/>
      <c r="BJ20" s="135" t="e">
        <f t="shared" si="41"/>
        <v>#N/A</v>
      </c>
      <c r="BK20" s="146" t="e">
        <f t="shared" si="42"/>
        <v>#N/A</v>
      </c>
      <c r="BL20" s="135"/>
      <c r="BM20" s="135"/>
      <c r="BN20" s="135"/>
      <c r="BO20" s="135"/>
      <c r="BP20" s="135"/>
      <c r="BQ20" s="135"/>
      <c r="BR20" s="135"/>
      <c r="BS20" s="135" t="e">
        <f t="shared" si="55"/>
        <v>#N/A</v>
      </c>
      <c r="BT20" s="147" t="e">
        <f t="shared" si="56"/>
        <v>#N/A</v>
      </c>
      <c r="BU20" s="135"/>
      <c r="BV20" s="135"/>
      <c r="BW20" s="135"/>
      <c r="BX20" s="135"/>
      <c r="BY20" s="135"/>
      <c r="BZ20" s="135"/>
      <c r="CA20" s="135"/>
      <c r="CB20" s="135" t="e">
        <f t="shared" si="33"/>
        <v>#N/A</v>
      </c>
      <c r="CC20" s="153" t="e">
        <f t="shared" si="44"/>
        <v>#N/A</v>
      </c>
    </row>
    <row r="21" spans="1:81" x14ac:dyDescent="0.2">
      <c r="A21" s="152"/>
      <c r="B21" s="135"/>
      <c r="C21" s="136"/>
      <c r="D21" s="135"/>
      <c r="E21" s="137" t="e">
        <f t="shared" si="46"/>
        <v>#N/A</v>
      </c>
      <c r="F21" s="137" t="e">
        <f t="shared" si="0"/>
        <v>#N/A</v>
      </c>
      <c r="G21" s="138" t="e">
        <f>IF(AND(E21&gt;='GF - Seuil confiance'!$B$9,F21&gt;='GF - Seuil confiance'!$E$9),"Indice de confiance élevé",IF(AND(E21&lt;'GF - Seuil confiance'!$B$9,E21&gt;='GF - Seuil confiance'!$B$10,F21&lt;'GF - Seuil confiance'!$E$9,F21&gt;='GF - Seuil confiance'!$E$10),"Indice de confiance modéré",IF(AND(E21&lt;'GF - Seuil confiance'!$B$10,F21&lt;'GF - Seuil confiance'!$E$10),"Indice de confiance faible",IF(AND(E21&gt;='GF - Seuil confiance'!$B$9,F21&lt;'GF - Seuil confiance'!$E$9,F21&gt;='GF - Seuil confiance'!$E$10),"Indice de confiance modéré",IF(AND(E21&gt;='GF - Seuil confiance'!$B$9,F21&lt;'GF - Seuil confiance'!$E$10),"Indice de confiance faible",IF(AND(E21&gt;='GF - Seuil confiance'!$B$10,E21&lt;'GF - Seuil confiance'!$B$9,F21&lt;'GF - Seuil confiance'!$E$10),"Indice de confiance faible",IF(AND(E21&gt;='GF - Seuil confiance'!$B$10,E21&lt;'GF - Seuil confiance'!$B$9,F21&gt;='GF - Seuil confiance'!$E$9),"Indice de confiance modéré",IF(AND(E21&lt;'GF - Seuil confiance'!$B$10,F21&gt;='GF - Seuil confiance'!$E$9),"Indice de confiance faible",IF(AND(E21&lt;'GF - Seuil confiance'!$B$10,F21&lt;'GF - Seuil confiance'!$E$9,F21&gt;='GF - Seuil confiance'!$E$10),"Indice de confiance faible",IF(AND(E21=0,F21=0),""))))))))))</f>
        <v>#N/A</v>
      </c>
      <c r="H21" s="139"/>
      <c r="I21" s="135"/>
      <c r="J21" s="135"/>
      <c r="K21" s="135"/>
      <c r="L21" s="135"/>
      <c r="M21" s="135"/>
      <c r="N21" s="135"/>
      <c r="O21" s="135"/>
      <c r="P21" s="135"/>
      <c r="Q21" s="135" t="e">
        <f t="shared" si="47"/>
        <v>#N/A</v>
      </c>
      <c r="R21" s="140" t="e">
        <f t="shared" si="48"/>
        <v>#N/A</v>
      </c>
      <c r="S21" s="135"/>
      <c r="T21" s="135"/>
      <c r="U21" s="135"/>
      <c r="V21" s="135"/>
      <c r="W21" s="135"/>
      <c r="X21" s="135"/>
      <c r="Y21" s="135"/>
      <c r="Z21" s="135"/>
      <c r="AA21" s="135"/>
      <c r="AB21" s="135"/>
      <c r="AC21" s="135"/>
      <c r="AD21" s="135" t="e">
        <f t="shared" si="49"/>
        <v>#N/A</v>
      </c>
      <c r="AE21" s="141" t="e">
        <f t="shared" si="50"/>
        <v>#N/A</v>
      </c>
      <c r="AF21" s="135"/>
      <c r="AG21" s="135"/>
      <c r="AH21" s="135"/>
      <c r="AI21" s="135"/>
      <c r="AJ21" s="135"/>
      <c r="AK21" s="135"/>
      <c r="AL21" s="135"/>
      <c r="AM21" s="135"/>
      <c r="AN21" s="135"/>
      <c r="AO21" s="135" t="e">
        <f t="shared" si="51"/>
        <v>#N/A</v>
      </c>
      <c r="AP21" s="142" t="e">
        <f t="shared" si="52"/>
        <v>#N/A</v>
      </c>
      <c r="AQ21" s="135"/>
      <c r="AR21" s="135"/>
      <c r="AS21" s="135"/>
      <c r="AT21" s="135"/>
      <c r="AU21" s="135"/>
      <c r="AV21" s="135" t="e">
        <f t="shared" si="53"/>
        <v>#N/A</v>
      </c>
      <c r="AW21" s="143" t="e">
        <f t="shared" si="54"/>
        <v>#N/A</v>
      </c>
      <c r="AX21" s="135"/>
      <c r="AY21" s="144" t="e">
        <f t="shared" si="38"/>
        <v>#N/A</v>
      </c>
      <c r="AZ21" s="135"/>
      <c r="BA21" s="135"/>
      <c r="BB21" s="135"/>
      <c r="BC21" s="135" t="e">
        <f t="shared" si="39"/>
        <v>#N/A</v>
      </c>
      <c r="BD21" s="145" t="e">
        <f t="shared" si="40"/>
        <v>#N/A</v>
      </c>
      <c r="BE21" s="135"/>
      <c r="BF21" s="135"/>
      <c r="BG21" s="135"/>
      <c r="BH21" s="135"/>
      <c r="BI21" s="135"/>
      <c r="BJ21" s="135" t="e">
        <f t="shared" si="41"/>
        <v>#N/A</v>
      </c>
      <c r="BK21" s="146" t="e">
        <f t="shared" si="42"/>
        <v>#N/A</v>
      </c>
      <c r="BL21" s="135"/>
      <c r="BM21" s="135"/>
      <c r="BN21" s="135"/>
      <c r="BO21" s="135"/>
      <c r="BP21" s="135"/>
      <c r="BQ21" s="135"/>
      <c r="BR21" s="135"/>
      <c r="BS21" s="135" t="e">
        <f t="shared" si="55"/>
        <v>#N/A</v>
      </c>
      <c r="BT21" s="147" t="e">
        <f t="shared" si="56"/>
        <v>#N/A</v>
      </c>
      <c r="BU21" s="135"/>
      <c r="BV21" s="135"/>
      <c r="BW21" s="135"/>
      <c r="BX21" s="135"/>
      <c r="BY21" s="135"/>
      <c r="BZ21" s="135"/>
      <c r="CA21" s="135"/>
      <c r="CB21" s="135" t="e">
        <f t="shared" si="33"/>
        <v>#N/A</v>
      </c>
      <c r="CC21" s="153" t="e">
        <f t="shared" si="44"/>
        <v>#N/A</v>
      </c>
    </row>
    <row r="22" spans="1:81" x14ac:dyDescent="0.2">
      <c r="A22" s="152"/>
      <c r="B22" s="135"/>
      <c r="C22" s="136"/>
      <c r="D22" s="135"/>
      <c r="E22" s="137" t="e">
        <f t="shared" si="46"/>
        <v>#N/A</v>
      </c>
      <c r="F22" s="137" t="e">
        <f t="shared" si="0"/>
        <v>#N/A</v>
      </c>
      <c r="G22" s="138" t="e">
        <f>IF(AND(E22&gt;='GF - Seuil confiance'!$B$9,F22&gt;='GF - Seuil confiance'!$E$9),"Indice de confiance élevé",IF(AND(E22&lt;'GF - Seuil confiance'!$B$9,E22&gt;='GF - Seuil confiance'!$B$10,F22&lt;'GF - Seuil confiance'!$E$9,F22&gt;='GF - Seuil confiance'!$E$10),"Indice de confiance modéré",IF(AND(E22&lt;'GF - Seuil confiance'!$B$10,F22&lt;'GF - Seuil confiance'!$E$10),"Indice de confiance faible",IF(AND(E22&gt;='GF - Seuil confiance'!$B$9,F22&lt;'GF - Seuil confiance'!$E$9,F22&gt;='GF - Seuil confiance'!$E$10),"Indice de confiance modéré",IF(AND(E22&gt;='GF - Seuil confiance'!$B$9,F22&lt;'GF - Seuil confiance'!$E$10),"Indice de confiance faible",IF(AND(E22&gt;='GF - Seuil confiance'!$B$10,E22&lt;'GF - Seuil confiance'!$B$9,F22&lt;'GF - Seuil confiance'!$E$10),"Indice de confiance faible",IF(AND(E22&gt;='GF - Seuil confiance'!$B$10,E22&lt;'GF - Seuil confiance'!$B$9,F22&gt;='GF - Seuil confiance'!$E$9),"Indice de confiance modéré",IF(AND(E22&lt;'GF - Seuil confiance'!$B$10,F22&gt;='GF - Seuil confiance'!$E$9),"Indice de confiance faible",IF(AND(E22&lt;'GF - Seuil confiance'!$B$10,F22&lt;'GF - Seuil confiance'!$E$9,F22&gt;='GF - Seuil confiance'!$E$10),"Indice de confiance faible",IF(AND(E22=0,F22=0),""))))))))))</f>
        <v>#N/A</v>
      </c>
      <c r="H22" s="139"/>
      <c r="I22" s="135"/>
      <c r="J22" s="135"/>
      <c r="K22" s="135"/>
      <c r="L22" s="135"/>
      <c r="M22" s="135"/>
      <c r="N22" s="135"/>
      <c r="O22" s="135"/>
      <c r="P22" s="135"/>
      <c r="Q22" s="135" t="e">
        <f t="shared" si="47"/>
        <v>#N/A</v>
      </c>
      <c r="R22" s="140" t="e">
        <f t="shared" si="48"/>
        <v>#N/A</v>
      </c>
      <c r="S22" s="135"/>
      <c r="T22" s="135"/>
      <c r="U22" s="135"/>
      <c r="V22" s="135"/>
      <c r="W22" s="135"/>
      <c r="X22" s="135"/>
      <c r="Y22" s="135"/>
      <c r="Z22" s="135"/>
      <c r="AA22" s="135"/>
      <c r="AB22" s="135"/>
      <c r="AC22" s="135"/>
      <c r="AD22" s="135" t="e">
        <f t="shared" si="49"/>
        <v>#N/A</v>
      </c>
      <c r="AE22" s="141" t="e">
        <f t="shared" si="50"/>
        <v>#N/A</v>
      </c>
      <c r="AF22" s="135"/>
      <c r="AG22" s="135"/>
      <c r="AH22" s="135"/>
      <c r="AI22" s="135"/>
      <c r="AJ22" s="135"/>
      <c r="AK22" s="135"/>
      <c r="AL22" s="135"/>
      <c r="AM22" s="135"/>
      <c r="AN22" s="135"/>
      <c r="AO22" s="135" t="e">
        <f t="shared" si="51"/>
        <v>#N/A</v>
      </c>
      <c r="AP22" s="142" t="e">
        <f t="shared" si="52"/>
        <v>#N/A</v>
      </c>
      <c r="AQ22" s="135"/>
      <c r="AR22" s="135"/>
      <c r="AS22" s="135"/>
      <c r="AT22" s="135"/>
      <c r="AU22" s="135"/>
      <c r="AV22" s="135" t="e">
        <f t="shared" si="53"/>
        <v>#N/A</v>
      </c>
      <c r="AW22" s="143" t="e">
        <f t="shared" si="54"/>
        <v>#N/A</v>
      </c>
      <c r="AX22" s="135"/>
      <c r="AY22" s="144" t="e">
        <f t="shared" si="38"/>
        <v>#N/A</v>
      </c>
      <c r="AZ22" s="135"/>
      <c r="BA22" s="135"/>
      <c r="BB22" s="135"/>
      <c r="BC22" s="135" t="e">
        <f t="shared" si="39"/>
        <v>#N/A</v>
      </c>
      <c r="BD22" s="145" t="e">
        <f t="shared" si="40"/>
        <v>#N/A</v>
      </c>
      <c r="BE22" s="135"/>
      <c r="BF22" s="135"/>
      <c r="BG22" s="135"/>
      <c r="BH22" s="135"/>
      <c r="BI22" s="135"/>
      <c r="BJ22" s="135" t="e">
        <f t="shared" si="41"/>
        <v>#N/A</v>
      </c>
      <c r="BK22" s="146" t="e">
        <f t="shared" si="42"/>
        <v>#N/A</v>
      </c>
      <c r="BL22" s="135"/>
      <c r="BM22" s="135"/>
      <c r="BN22" s="135"/>
      <c r="BO22" s="135"/>
      <c r="BP22" s="135"/>
      <c r="BQ22" s="135"/>
      <c r="BR22" s="135"/>
      <c r="BS22" s="135" t="e">
        <f t="shared" si="55"/>
        <v>#N/A</v>
      </c>
      <c r="BT22" s="147" t="e">
        <f t="shared" si="56"/>
        <v>#N/A</v>
      </c>
      <c r="BU22" s="135"/>
      <c r="BV22" s="135"/>
      <c r="BW22" s="135"/>
      <c r="BX22" s="135"/>
      <c r="BY22" s="135"/>
      <c r="BZ22" s="135"/>
      <c r="CA22" s="135"/>
      <c r="CB22" s="135" t="e">
        <f t="shared" si="33"/>
        <v>#N/A</v>
      </c>
      <c r="CC22" s="153" t="e">
        <f t="shared" si="44"/>
        <v>#N/A</v>
      </c>
    </row>
    <row r="23" spans="1:81" x14ac:dyDescent="0.2">
      <c r="A23" s="152"/>
      <c r="B23" s="135"/>
      <c r="C23" s="136"/>
      <c r="D23" s="135"/>
      <c r="E23" s="137" t="e">
        <f t="shared" si="46"/>
        <v>#N/A</v>
      </c>
      <c r="F23" s="137" t="e">
        <f t="shared" si="0"/>
        <v>#N/A</v>
      </c>
      <c r="G23" s="138" t="e">
        <f>IF(AND(E23&gt;='GF - Seuil confiance'!$B$9,F23&gt;='GF - Seuil confiance'!$E$9),"Indice de confiance élevé",IF(AND(E23&lt;'GF - Seuil confiance'!$B$9,E23&gt;='GF - Seuil confiance'!$B$10,F23&lt;'GF - Seuil confiance'!$E$9,F23&gt;='GF - Seuil confiance'!$E$10),"Indice de confiance modéré",IF(AND(E23&lt;'GF - Seuil confiance'!$B$10,F23&lt;'GF - Seuil confiance'!$E$10),"Indice de confiance faible",IF(AND(E23&gt;='GF - Seuil confiance'!$B$9,F23&lt;'GF - Seuil confiance'!$E$9,F23&gt;='GF - Seuil confiance'!$E$10),"Indice de confiance modéré",IF(AND(E23&gt;='GF - Seuil confiance'!$B$9,F23&lt;'GF - Seuil confiance'!$E$10),"Indice de confiance faible",IF(AND(E23&gt;='GF - Seuil confiance'!$B$10,E23&lt;'GF - Seuil confiance'!$B$9,F23&lt;'GF - Seuil confiance'!$E$10),"Indice de confiance faible",IF(AND(E23&gt;='GF - Seuil confiance'!$B$10,E23&lt;'GF - Seuil confiance'!$B$9,F23&gt;='GF - Seuil confiance'!$E$9),"Indice de confiance modéré",IF(AND(E23&lt;'GF - Seuil confiance'!$B$10,F23&gt;='GF - Seuil confiance'!$E$9),"Indice de confiance faible",IF(AND(E23&lt;'GF - Seuil confiance'!$B$10,F23&lt;'GF - Seuil confiance'!$E$9,F23&gt;='GF - Seuil confiance'!$E$10),"Indice de confiance faible",IF(AND(E23=0,F23=0),""))))))))))</f>
        <v>#N/A</v>
      </c>
      <c r="H23" s="139"/>
      <c r="I23" s="135"/>
      <c r="J23" s="135"/>
      <c r="K23" s="135"/>
      <c r="L23" s="135"/>
      <c r="M23" s="135"/>
      <c r="N23" s="135"/>
      <c r="O23" s="135"/>
      <c r="P23" s="135"/>
      <c r="Q23" s="135" t="e">
        <f t="shared" si="47"/>
        <v>#N/A</v>
      </c>
      <c r="R23" s="140" t="e">
        <f t="shared" si="48"/>
        <v>#N/A</v>
      </c>
      <c r="S23" s="135"/>
      <c r="T23" s="135"/>
      <c r="U23" s="135"/>
      <c r="V23" s="135"/>
      <c r="W23" s="135"/>
      <c r="X23" s="135"/>
      <c r="Y23" s="135"/>
      <c r="Z23" s="135"/>
      <c r="AA23" s="135"/>
      <c r="AB23" s="135"/>
      <c r="AC23" s="135"/>
      <c r="AD23" s="135" t="e">
        <f t="shared" si="49"/>
        <v>#N/A</v>
      </c>
      <c r="AE23" s="141" t="e">
        <f t="shared" si="50"/>
        <v>#N/A</v>
      </c>
      <c r="AF23" s="135"/>
      <c r="AG23" s="135"/>
      <c r="AH23" s="135"/>
      <c r="AI23" s="135"/>
      <c r="AJ23" s="135"/>
      <c r="AK23" s="135"/>
      <c r="AL23" s="135"/>
      <c r="AM23" s="135"/>
      <c r="AN23" s="135"/>
      <c r="AO23" s="135" t="e">
        <f t="shared" si="51"/>
        <v>#N/A</v>
      </c>
      <c r="AP23" s="142" t="e">
        <f t="shared" si="52"/>
        <v>#N/A</v>
      </c>
      <c r="AQ23" s="135"/>
      <c r="AR23" s="135"/>
      <c r="AS23" s="135"/>
      <c r="AT23" s="135"/>
      <c r="AU23" s="135"/>
      <c r="AV23" s="135" t="e">
        <f t="shared" si="53"/>
        <v>#N/A</v>
      </c>
      <c r="AW23" s="143" t="e">
        <f t="shared" si="54"/>
        <v>#N/A</v>
      </c>
      <c r="AX23" s="135"/>
      <c r="AY23" s="144" t="e">
        <f t="shared" si="38"/>
        <v>#N/A</v>
      </c>
      <c r="AZ23" s="135"/>
      <c r="BA23" s="135"/>
      <c r="BB23" s="135"/>
      <c r="BC23" s="135" t="e">
        <f t="shared" si="39"/>
        <v>#N/A</v>
      </c>
      <c r="BD23" s="145" t="e">
        <f t="shared" si="40"/>
        <v>#N/A</v>
      </c>
      <c r="BE23" s="135"/>
      <c r="BF23" s="135"/>
      <c r="BG23" s="135"/>
      <c r="BH23" s="135"/>
      <c r="BI23" s="135"/>
      <c r="BJ23" s="135" t="e">
        <f t="shared" si="41"/>
        <v>#N/A</v>
      </c>
      <c r="BK23" s="146" t="e">
        <f t="shared" si="42"/>
        <v>#N/A</v>
      </c>
      <c r="BL23" s="135"/>
      <c r="BM23" s="135"/>
      <c r="BN23" s="135"/>
      <c r="BO23" s="135"/>
      <c r="BP23" s="135"/>
      <c r="BQ23" s="135"/>
      <c r="BR23" s="135"/>
      <c r="BS23" s="135" t="e">
        <f t="shared" si="55"/>
        <v>#N/A</v>
      </c>
      <c r="BT23" s="147" t="e">
        <f t="shared" si="56"/>
        <v>#N/A</v>
      </c>
      <c r="BU23" s="135"/>
      <c r="BV23" s="135"/>
      <c r="BW23" s="135"/>
      <c r="BX23" s="135"/>
      <c r="BY23" s="135"/>
      <c r="BZ23" s="135"/>
      <c r="CA23" s="135"/>
      <c r="CB23" s="135" t="e">
        <f t="shared" si="33"/>
        <v>#N/A</v>
      </c>
      <c r="CC23" s="153" t="e">
        <f t="shared" si="44"/>
        <v>#N/A</v>
      </c>
    </row>
    <row r="24" spans="1:81" x14ac:dyDescent="0.2">
      <c r="A24" s="152"/>
      <c r="B24" s="135"/>
      <c r="C24" s="136"/>
      <c r="D24" s="135"/>
      <c r="E24" s="137" t="e">
        <f t="shared" si="46"/>
        <v>#N/A</v>
      </c>
      <c r="F24" s="137" t="e">
        <f t="shared" si="0"/>
        <v>#N/A</v>
      </c>
      <c r="G24" s="138" t="e">
        <f>IF(AND(E24&gt;='GF - Seuil confiance'!$B$9,F24&gt;='GF - Seuil confiance'!$E$9),"Indice de confiance élevé",IF(AND(E24&lt;'GF - Seuil confiance'!$B$9,E24&gt;='GF - Seuil confiance'!$B$10,F24&lt;'GF - Seuil confiance'!$E$9,F24&gt;='GF - Seuil confiance'!$E$10),"Indice de confiance modéré",IF(AND(E24&lt;'GF - Seuil confiance'!$B$10,F24&lt;'GF - Seuil confiance'!$E$10),"Indice de confiance faible",IF(AND(E24&gt;='GF - Seuil confiance'!$B$9,F24&lt;'GF - Seuil confiance'!$E$9,F24&gt;='GF - Seuil confiance'!$E$10),"Indice de confiance modéré",IF(AND(E24&gt;='GF - Seuil confiance'!$B$9,F24&lt;'GF - Seuil confiance'!$E$10),"Indice de confiance faible",IF(AND(E24&gt;='GF - Seuil confiance'!$B$10,E24&lt;'GF - Seuil confiance'!$B$9,F24&lt;'GF - Seuil confiance'!$E$10),"Indice de confiance faible",IF(AND(E24&gt;='GF - Seuil confiance'!$B$10,E24&lt;'GF - Seuil confiance'!$B$9,F24&gt;='GF - Seuil confiance'!$E$9),"Indice de confiance modéré",IF(AND(E24&lt;'GF - Seuil confiance'!$B$10,F24&gt;='GF - Seuil confiance'!$E$9),"Indice de confiance faible",IF(AND(E24&lt;'GF - Seuil confiance'!$B$10,F24&lt;'GF - Seuil confiance'!$E$9,F24&gt;='GF - Seuil confiance'!$E$10),"Indice de confiance faible",IF(AND(E24=0,F24=0),""))))))))))</f>
        <v>#N/A</v>
      </c>
      <c r="H24" s="139"/>
      <c r="I24" s="135"/>
      <c r="J24" s="135"/>
      <c r="K24" s="135"/>
      <c r="L24" s="135"/>
      <c r="M24" s="135"/>
      <c r="N24" s="135"/>
      <c r="O24" s="135"/>
      <c r="P24" s="135"/>
      <c r="Q24" s="135" t="e">
        <f t="shared" si="47"/>
        <v>#N/A</v>
      </c>
      <c r="R24" s="140" t="e">
        <f t="shared" si="48"/>
        <v>#N/A</v>
      </c>
      <c r="S24" s="135"/>
      <c r="T24" s="135"/>
      <c r="U24" s="135"/>
      <c r="V24" s="135"/>
      <c r="W24" s="135"/>
      <c r="X24" s="135"/>
      <c r="Y24" s="135"/>
      <c r="Z24" s="135"/>
      <c r="AA24" s="135"/>
      <c r="AB24" s="135"/>
      <c r="AC24" s="135"/>
      <c r="AD24" s="135" t="e">
        <f t="shared" si="49"/>
        <v>#N/A</v>
      </c>
      <c r="AE24" s="141" t="e">
        <f t="shared" si="50"/>
        <v>#N/A</v>
      </c>
      <c r="AF24" s="135"/>
      <c r="AG24" s="135"/>
      <c r="AH24" s="135"/>
      <c r="AI24" s="135"/>
      <c r="AJ24" s="135"/>
      <c r="AK24" s="135"/>
      <c r="AL24" s="135"/>
      <c r="AM24" s="135"/>
      <c r="AN24" s="135"/>
      <c r="AO24" s="135" t="e">
        <f t="shared" si="51"/>
        <v>#N/A</v>
      </c>
      <c r="AP24" s="142" t="e">
        <f t="shared" si="52"/>
        <v>#N/A</v>
      </c>
      <c r="AQ24" s="135"/>
      <c r="AR24" s="135"/>
      <c r="AS24" s="135"/>
      <c r="AT24" s="135"/>
      <c r="AU24" s="135"/>
      <c r="AV24" s="135" t="e">
        <f t="shared" si="53"/>
        <v>#N/A</v>
      </c>
      <c r="AW24" s="143" t="e">
        <f t="shared" si="54"/>
        <v>#N/A</v>
      </c>
      <c r="AX24" s="135"/>
      <c r="AY24" s="144" t="e">
        <f t="shared" si="38"/>
        <v>#N/A</v>
      </c>
      <c r="AZ24" s="135"/>
      <c r="BA24" s="135"/>
      <c r="BB24" s="135"/>
      <c r="BC24" s="135" t="e">
        <f t="shared" si="39"/>
        <v>#N/A</v>
      </c>
      <c r="BD24" s="145" t="e">
        <f t="shared" si="40"/>
        <v>#N/A</v>
      </c>
      <c r="BE24" s="135"/>
      <c r="BF24" s="135"/>
      <c r="BG24" s="135"/>
      <c r="BH24" s="135"/>
      <c r="BI24" s="135"/>
      <c r="BJ24" s="135" t="e">
        <f t="shared" si="41"/>
        <v>#N/A</v>
      </c>
      <c r="BK24" s="146" t="e">
        <f t="shared" si="42"/>
        <v>#N/A</v>
      </c>
      <c r="BL24" s="135"/>
      <c r="BM24" s="135"/>
      <c r="BN24" s="135"/>
      <c r="BO24" s="135"/>
      <c r="BP24" s="135"/>
      <c r="BQ24" s="135"/>
      <c r="BR24" s="135"/>
      <c r="BS24" s="135" t="e">
        <f t="shared" si="55"/>
        <v>#N/A</v>
      </c>
      <c r="BT24" s="147" t="e">
        <f t="shared" si="56"/>
        <v>#N/A</v>
      </c>
      <c r="BU24" s="135"/>
      <c r="BV24" s="135"/>
      <c r="BW24" s="135"/>
      <c r="BX24" s="135"/>
      <c r="BY24" s="135"/>
      <c r="BZ24" s="135"/>
      <c r="CA24" s="135"/>
      <c r="CB24" s="135" t="e">
        <f t="shared" si="33"/>
        <v>#N/A</v>
      </c>
      <c r="CC24" s="153" t="e">
        <f t="shared" si="44"/>
        <v>#N/A</v>
      </c>
    </row>
    <row r="25" spans="1:81" x14ac:dyDescent="0.2">
      <c r="A25" s="152"/>
      <c r="B25" s="135"/>
      <c r="C25" s="136"/>
      <c r="D25" s="135"/>
      <c r="E25" s="137" t="e">
        <f t="shared" si="46"/>
        <v>#N/A</v>
      </c>
      <c r="F25" s="137" t="e">
        <f t="shared" si="0"/>
        <v>#N/A</v>
      </c>
      <c r="G25" s="138" t="e">
        <f>IF(AND(E25&gt;='GF - Seuil confiance'!$B$9,F25&gt;='GF - Seuil confiance'!$E$9),"Indice de confiance élevé",IF(AND(E25&lt;'GF - Seuil confiance'!$B$9,E25&gt;='GF - Seuil confiance'!$B$10,F25&lt;'GF - Seuil confiance'!$E$9,F25&gt;='GF - Seuil confiance'!$E$10),"Indice de confiance modéré",IF(AND(E25&lt;'GF - Seuil confiance'!$B$10,F25&lt;'GF - Seuil confiance'!$E$10),"Indice de confiance faible",IF(AND(E25&gt;='GF - Seuil confiance'!$B$9,F25&lt;'GF - Seuil confiance'!$E$9,F25&gt;='GF - Seuil confiance'!$E$10),"Indice de confiance modéré",IF(AND(E25&gt;='GF - Seuil confiance'!$B$9,F25&lt;'GF - Seuil confiance'!$E$10),"Indice de confiance faible",IF(AND(E25&gt;='GF - Seuil confiance'!$B$10,E25&lt;'GF - Seuil confiance'!$B$9,F25&lt;'GF - Seuil confiance'!$E$10),"Indice de confiance faible",IF(AND(E25&gt;='GF - Seuil confiance'!$B$10,E25&lt;'GF - Seuil confiance'!$B$9,F25&gt;='GF - Seuil confiance'!$E$9),"Indice de confiance modéré",IF(AND(E25&lt;'GF - Seuil confiance'!$B$10,F25&gt;='GF - Seuil confiance'!$E$9),"Indice de confiance faible",IF(AND(E25&lt;'GF - Seuil confiance'!$B$10,F25&lt;'GF - Seuil confiance'!$E$9,F25&gt;='GF - Seuil confiance'!$E$10),"Indice de confiance faible",IF(AND(E25=0,F25=0),""))))))))))</f>
        <v>#N/A</v>
      </c>
      <c r="H25" s="139"/>
      <c r="I25" s="135"/>
      <c r="J25" s="135"/>
      <c r="K25" s="135"/>
      <c r="L25" s="135"/>
      <c r="M25" s="135"/>
      <c r="N25" s="135"/>
      <c r="O25" s="135"/>
      <c r="P25" s="135"/>
      <c r="Q25" s="135" t="e">
        <f t="shared" si="47"/>
        <v>#N/A</v>
      </c>
      <c r="R25" s="140" t="e">
        <f t="shared" si="48"/>
        <v>#N/A</v>
      </c>
      <c r="S25" s="135"/>
      <c r="T25" s="135"/>
      <c r="U25" s="135"/>
      <c r="V25" s="135"/>
      <c r="W25" s="135"/>
      <c r="X25" s="135"/>
      <c r="Y25" s="135"/>
      <c r="Z25" s="135"/>
      <c r="AA25" s="135"/>
      <c r="AB25" s="135"/>
      <c r="AC25" s="135"/>
      <c r="AD25" s="135" t="e">
        <f t="shared" si="49"/>
        <v>#N/A</v>
      </c>
      <c r="AE25" s="141" t="e">
        <f t="shared" si="50"/>
        <v>#N/A</v>
      </c>
      <c r="AF25" s="135"/>
      <c r="AG25" s="135"/>
      <c r="AH25" s="135"/>
      <c r="AI25" s="135"/>
      <c r="AJ25" s="135"/>
      <c r="AK25" s="135"/>
      <c r="AL25" s="135"/>
      <c r="AM25" s="135"/>
      <c r="AN25" s="135"/>
      <c r="AO25" s="135" t="e">
        <f t="shared" si="51"/>
        <v>#N/A</v>
      </c>
      <c r="AP25" s="142" t="e">
        <f t="shared" si="52"/>
        <v>#N/A</v>
      </c>
      <c r="AQ25" s="135"/>
      <c r="AR25" s="135"/>
      <c r="AS25" s="135"/>
      <c r="AT25" s="135"/>
      <c r="AU25" s="135"/>
      <c r="AV25" s="135" t="e">
        <f t="shared" si="53"/>
        <v>#N/A</v>
      </c>
      <c r="AW25" s="143" t="e">
        <f t="shared" si="54"/>
        <v>#N/A</v>
      </c>
      <c r="AX25" s="135"/>
      <c r="AY25" s="144" t="e">
        <f t="shared" si="38"/>
        <v>#N/A</v>
      </c>
      <c r="AZ25" s="135"/>
      <c r="BA25" s="135"/>
      <c r="BB25" s="135"/>
      <c r="BC25" s="135" t="e">
        <f t="shared" si="39"/>
        <v>#N/A</v>
      </c>
      <c r="BD25" s="145" t="e">
        <f t="shared" si="40"/>
        <v>#N/A</v>
      </c>
      <c r="BE25" s="135"/>
      <c r="BF25" s="135"/>
      <c r="BG25" s="135"/>
      <c r="BH25" s="135"/>
      <c r="BI25" s="135"/>
      <c r="BJ25" s="135" t="e">
        <f t="shared" si="41"/>
        <v>#N/A</v>
      </c>
      <c r="BK25" s="146" t="e">
        <f t="shared" si="42"/>
        <v>#N/A</v>
      </c>
      <c r="BL25" s="135"/>
      <c r="BM25" s="135"/>
      <c r="BN25" s="135"/>
      <c r="BO25" s="135"/>
      <c r="BP25" s="135"/>
      <c r="BQ25" s="135"/>
      <c r="BR25" s="135"/>
      <c r="BS25" s="135" t="e">
        <f t="shared" si="55"/>
        <v>#N/A</v>
      </c>
      <c r="BT25" s="147" t="e">
        <f t="shared" si="56"/>
        <v>#N/A</v>
      </c>
      <c r="BU25" s="135"/>
      <c r="BV25" s="135"/>
      <c r="BW25" s="135"/>
      <c r="BX25" s="135"/>
      <c r="BY25" s="135"/>
      <c r="BZ25" s="135"/>
      <c r="CA25" s="135"/>
      <c r="CB25" s="135" t="e">
        <f t="shared" si="33"/>
        <v>#N/A</v>
      </c>
      <c r="CC25" s="153" t="e">
        <f t="shared" si="44"/>
        <v>#N/A</v>
      </c>
    </row>
    <row r="26" spans="1:81" x14ac:dyDescent="0.2">
      <c r="A26" s="152"/>
      <c r="B26" s="135"/>
      <c r="C26" s="136"/>
      <c r="D26" s="135"/>
      <c r="E26" s="137" t="e">
        <f t="shared" si="46"/>
        <v>#N/A</v>
      </c>
      <c r="F26" s="137" t="e">
        <f t="shared" si="0"/>
        <v>#N/A</v>
      </c>
      <c r="G26" s="138" t="e">
        <f>IF(AND(E26&gt;='GF - Seuil confiance'!$B$9,F26&gt;='GF - Seuil confiance'!$E$9),"Indice de confiance élevé",IF(AND(E26&lt;'GF - Seuil confiance'!$B$9,E26&gt;='GF - Seuil confiance'!$B$10,F26&lt;'GF - Seuil confiance'!$E$9,F26&gt;='GF - Seuil confiance'!$E$10),"Indice de confiance modéré",IF(AND(E26&lt;'GF - Seuil confiance'!$B$10,F26&lt;'GF - Seuil confiance'!$E$10),"Indice de confiance faible",IF(AND(E26&gt;='GF - Seuil confiance'!$B$9,F26&lt;'GF - Seuil confiance'!$E$9,F26&gt;='GF - Seuil confiance'!$E$10),"Indice de confiance modéré",IF(AND(E26&gt;='GF - Seuil confiance'!$B$9,F26&lt;'GF - Seuil confiance'!$E$10),"Indice de confiance faible",IF(AND(E26&gt;='GF - Seuil confiance'!$B$10,E26&lt;'GF - Seuil confiance'!$B$9,F26&lt;'GF - Seuil confiance'!$E$10),"Indice de confiance faible",IF(AND(E26&gt;='GF - Seuil confiance'!$B$10,E26&lt;'GF - Seuil confiance'!$B$9,F26&gt;='GF - Seuil confiance'!$E$9),"Indice de confiance modéré",IF(AND(E26&lt;'GF - Seuil confiance'!$B$10,F26&gt;='GF - Seuil confiance'!$E$9),"Indice de confiance faible",IF(AND(E26&lt;'GF - Seuil confiance'!$B$10,F26&lt;'GF - Seuil confiance'!$E$9,F26&gt;='GF - Seuil confiance'!$E$10),"Indice de confiance faible",IF(AND(E26=0,F26=0),""))))))))))</f>
        <v>#N/A</v>
      </c>
      <c r="H26" s="139"/>
      <c r="I26" s="135"/>
      <c r="J26" s="135"/>
      <c r="K26" s="135"/>
      <c r="L26" s="135"/>
      <c r="M26" s="135"/>
      <c r="N26" s="135"/>
      <c r="O26" s="135"/>
      <c r="P26" s="135"/>
      <c r="Q26" s="135" t="e">
        <f t="shared" si="47"/>
        <v>#N/A</v>
      </c>
      <c r="R26" s="140" t="e">
        <f t="shared" si="48"/>
        <v>#N/A</v>
      </c>
      <c r="S26" s="135"/>
      <c r="T26" s="135"/>
      <c r="U26" s="135"/>
      <c r="V26" s="135"/>
      <c r="W26" s="135"/>
      <c r="X26" s="135"/>
      <c r="Y26" s="135"/>
      <c r="Z26" s="135"/>
      <c r="AA26" s="135"/>
      <c r="AB26" s="135"/>
      <c r="AC26" s="135"/>
      <c r="AD26" s="135" t="e">
        <f t="shared" si="49"/>
        <v>#N/A</v>
      </c>
      <c r="AE26" s="141" t="e">
        <f t="shared" si="50"/>
        <v>#N/A</v>
      </c>
      <c r="AF26" s="135"/>
      <c r="AG26" s="135"/>
      <c r="AH26" s="135"/>
      <c r="AI26" s="135"/>
      <c r="AJ26" s="135"/>
      <c r="AK26" s="135"/>
      <c r="AL26" s="135"/>
      <c r="AM26" s="135"/>
      <c r="AN26" s="135"/>
      <c r="AO26" s="135" t="e">
        <f t="shared" si="51"/>
        <v>#N/A</v>
      </c>
      <c r="AP26" s="142" t="e">
        <f t="shared" si="52"/>
        <v>#N/A</v>
      </c>
      <c r="AQ26" s="135"/>
      <c r="AR26" s="135"/>
      <c r="AS26" s="135"/>
      <c r="AT26" s="135"/>
      <c r="AU26" s="135"/>
      <c r="AV26" s="135" t="e">
        <f t="shared" si="53"/>
        <v>#N/A</v>
      </c>
      <c r="AW26" s="143" t="e">
        <f t="shared" si="54"/>
        <v>#N/A</v>
      </c>
      <c r="AX26" s="135"/>
      <c r="AY26" s="144" t="e">
        <f t="shared" si="38"/>
        <v>#N/A</v>
      </c>
      <c r="AZ26" s="135"/>
      <c r="BA26" s="135"/>
      <c r="BB26" s="135"/>
      <c r="BC26" s="135" t="e">
        <f t="shared" si="39"/>
        <v>#N/A</v>
      </c>
      <c r="BD26" s="145" t="e">
        <f t="shared" si="40"/>
        <v>#N/A</v>
      </c>
      <c r="BE26" s="135"/>
      <c r="BF26" s="135"/>
      <c r="BG26" s="135"/>
      <c r="BH26" s="135"/>
      <c r="BI26" s="135"/>
      <c r="BJ26" s="135" t="e">
        <f t="shared" si="41"/>
        <v>#N/A</v>
      </c>
      <c r="BK26" s="146" t="e">
        <f t="shared" si="42"/>
        <v>#N/A</v>
      </c>
      <c r="BL26" s="135"/>
      <c r="BM26" s="135"/>
      <c r="BN26" s="135"/>
      <c r="BO26" s="135"/>
      <c r="BP26" s="135"/>
      <c r="BQ26" s="135"/>
      <c r="BR26" s="135"/>
      <c r="BS26" s="135" t="e">
        <f t="shared" si="55"/>
        <v>#N/A</v>
      </c>
      <c r="BT26" s="147" t="e">
        <f t="shared" si="56"/>
        <v>#N/A</v>
      </c>
      <c r="BU26" s="135"/>
      <c r="BV26" s="135"/>
      <c r="BW26" s="135"/>
      <c r="BX26" s="135"/>
      <c r="BY26" s="135"/>
      <c r="BZ26" s="135"/>
      <c r="CA26" s="135"/>
      <c r="CB26" s="135" t="e">
        <f t="shared" si="33"/>
        <v>#N/A</v>
      </c>
      <c r="CC26" s="153" t="e">
        <f t="shared" si="44"/>
        <v>#N/A</v>
      </c>
    </row>
    <row r="27" spans="1:81" x14ac:dyDescent="0.2">
      <c r="A27" s="152"/>
      <c r="B27" s="135"/>
      <c r="C27" s="136"/>
      <c r="D27" s="135"/>
      <c r="E27" s="137" t="e">
        <f t="shared" si="46"/>
        <v>#N/A</v>
      </c>
      <c r="F27" s="137" t="e">
        <f t="shared" si="0"/>
        <v>#N/A</v>
      </c>
      <c r="G27" s="138" t="e">
        <f>IF(AND(E27&gt;='GF - Seuil confiance'!$B$9,F27&gt;='GF - Seuil confiance'!$E$9),"Indice de confiance élevé",IF(AND(E27&lt;'GF - Seuil confiance'!$B$9,E27&gt;='GF - Seuil confiance'!$B$10,F27&lt;'GF - Seuil confiance'!$E$9,F27&gt;='GF - Seuil confiance'!$E$10),"Indice de confiance modéré",IF(AND(E27&lt;'GF - Seuil confiance'!$B$10,F27&lt;'GF - Seuil confiance'!$E$10),"Indice de confiance faible",IF(AND(E27&gt;='GF - Seuil confiance'!$B$9,F27&lt;'GF - Seuil confiance'!$E$9,F27&gt;='GF - Seuil confiance'!$E$10),"Indice de confiance modéré",IF(AND(E27&gt;='GF - Seuil confiance'!$B$9,F27&lt;'GF - Seuil confiance'!$E$10),"Indice de confiance faible",IF(AND(E27&gt;='GF - Seuil confiance'!$B$10,E27&lt;'GF - Seuil confiance'!$B$9,F27&lt;'GF - Seuil confiance'!$E$10),"Indice de confiance faible",IF(AND(E27&gt;='GF - Seuil confiance'!$B$10,E27&lt;'GF - Seuil confiance'!$B$9,F27&gt;='GF - Seuil confiance'!$E$9),"Indice de confiance modéré",IF(AND(E27&lt;'GF - Seuil confiance'!$B$10,F27&gt;='GF - Seuil confiance'!$E$9),"Indice de confiance faible",IF(AND(E27&lt;'GF - Seuil confiance'!$B$10,F27&lt;'GF - Seuil confiance'!$E$9,F27&gt;='GF - Seuil confiance'!$E$10),"Indice de confiance faible",IF(AND(E27=0,F27=0),""))))))))))</f>
        <v>#N/A</v>
      </c>
      <c r="H27" s="139"/>
      <c r="I27" s="135"/>
      <c r="J27" s="135"/>
      <c r="K27" s="135"/>
      <c r="L27" s="135"/>
      <c r="M27" s="135"/>
      <c r="N27" s="135"/>
      <c r="O27" s="135"/>
      <c r="P27" s="135"/>
      <c r="Q27" s="135" t="e">
        <f t="shared" si="47"/>
        <v>#N/A</v>
      </c>
      <c r="R27" s="140" t="e">
        <f t="shared" si="48"/>
        <v>#N/A</v>
      </c>
      <c r="S27" s="135"/>
      <c r="T27" s="135"/>
      <c r="U27" s="135"/>
      <c r="V27" s="135"/>
      <c r="W27" s="135"/>
      <c r="X27" s="135"/>
      <c r="Y27" s="135"/>
      <c r="Z27" s="135"/>
      <c r="AA27" s="135"/>
      <c r="AB27" s="135"/>
      <c r="AC27" s="135"/>
      <c r="AD27" s="135" t="e">
        <f t="shared" si="49"/>
        <v>#N/A</v>
      </c>
      <c r="AE27" s="141" t="e">
        <f t="shared" si="50"/>
        <v>#N/A</v>
      </c>
      <c r="AF27" s="135"/>
      <c r="AG27" s="135"/>
      <c r="AH27" s="135"/>
      <c r="AI27" s="135"/>
      <c r="AJ27" s="135"/>
      <c r="AK27" s="135"/>
      <c r="AL27" s="135"/>
      <c r="AM27" s="135"/>
      <c r="AN27" s="135"/>
      <c r="AO27" s="135" t="e">
        <f t="shared" si="51"/>
        <v>#N/A</v>
      </c>
      <c r="AP27" s="142" t="e">
        <f t="shared" si="52"/>
        <v>#N/A</v>
      </c>
      <c r="AQ27" s="135"/>
      <c r="AR27" s="135"/>
      <c r="AS27" s="135"/>
      <c r="AT27" s="135"/>
      <c r="AU27" s="135"/>
      <c r="AV27" s="135" t="e">
        <f t="shared" si="53"/>
        <v>#N/A</v>
      </c>
      <c r="AW27" s="143" t="e">
        <f t="shared" si="54"/>
        <v>#N/A</v>
      </c>
      <c r="AX27" s="135"/>
      <c r="AY27" s="144" t="e">
        <f t="shared" si="38"/>
        <v>#N/A</v>
      </c>
      <c r="AZ27" s="135"/>
      <c r="BA27" s="135"/>
      <c r="BB27" s="135"/>
      <c r="BC27" s="135" t="e">
        <f t="shared" si="39"/>
        <v>#N/A</v>
      </c>
      <c r="BD27" s="145" t="e">
        <f t="shared" si="40"/>
        <v>#N/A</v>
      </c>
      <c r="BE27" s="135"/>
      <c r="BF27" s="135"/>
      <c r="BG27" s="135"/>
      <c r="BH27" s="135"/>
      <c r="BI27" s="135"/>
      <c r="BJ27" s="135" t="e">
        <f t="shared" si="41"/>
        <v>#N/A</v>
      </c>
      <c r="BK27" s="146" t="e">
        <f t="shared" si="42"/>
        <v>#N/A</v>
      </c>
      <c r="BL27" s="135"/>
      <c r="BM27" s="135"/>
      <c r="BN27" s="135"/>
      <c r="BO27" s="135"/>
      <c r="BP27" s="135"/>
      <c r="BQ27" s="135"/>
      <c r="BR27" s="135"/>
      <c r="BS27" s="135" t="e">
        <f t="shared" si="55"/>
        <v>#N/A</v>
      </c>
      <c r="BT27" s="147" t="e">
        <f t="shared" si="56"/>
        <v>#N/A</v>
      </c>
      <c r="BU27" s="135"/>
      <c r="BV27" s="135"/>
      <c r="BW27" s="135"/>
      <c r="BX27" s="135"/>
      <c r="BY27" s="135"/>
      <c r="BZ27" s="135"/>
      <c r="CA27" s="135"/>
      <c r="CB27" s="135" t="e">
        <f t="shared" si="33"/>
        <v>#N/A</v>
      </c>
      <c r="CC27" s="153" t="e">
        <f t="shared" si="44"/>
        <v>#N/A</v>
      </c>
    </row>
    <row r="28" spans="1:81" x14ac:dyDescent="0.2">
      <c r="A28" s="152"/>
      <c r="B28" s="135"/>
      <c r="C28" s="136"/>
      <c r="D28" s="135"/>
      <c r="E28" s="137" t="e">
        <f t="shared" si="46"/>
        <v>#N/A</v>
      </c>
      <c r="F28" s="137" t="e">
        <f t="shared" si="0"/>
        <v>#N/A</v>
      </c>
      <c r="G28" s="138" t="e">
        <f>IF(AND(E28&gt;='GF - Seuil confiance'!$B$9,F28&gt;='GF - Seuil confiance'!$E$9),"Indice de confiance élevé",IF(AND(E28&lt;'GF - Seuil confiance'!$B$9,E28&gt;='GF - Seuil confiance'!$B$10,F28&lt;'GF - Seuil confiance'!$E$9,F28&gt;='GF - Seuil confiance'!$E$10),"Indice de confiance modéré",IF(AND(E28&lt;'GF - Seuil confiance'!$B$10,F28&lt;'GF - Seuil confiance'!$E$10),"Indice de confiance faible",IF(AND(E28&gt;='GF - Seuil confiance'!$B$9,F28&lt;'GF - Seuil confiance'!$E$9,F28&gt;='GF - Seuil confiance'!$E$10),"Indice de confiance modéré",IF(AND(E28&gt;='GF - Seuil confiance'!$B$9,F28&lt;'GF - Seuil confiance'!$E$10),"Indice de confiance faible",IF(AND(E28&gt;='GF - Seuil confiance'!$B$10,E28&lt;'GF - Seuil confiance'!$B$9,F28&lt;'GF - Seuil confiance'!$E$10),"Indice de confiance faible",IF(AND(E28&gt;='GF - Seuil confiance'!$B$10,E28&lt;'GF - Seuil confiance'!$B$9,F28&gt;='GF - Seuil confiance'!$E$9),"Indice de confiance modéré",IF(AND(E28&lt;'GF - Seuil confiance'!$B$10,F28&gt;='GF - Seuil confiance'!$E$9),"Indice de confiance faible",IF(AND(E28&lt;'GF - Seuil confiance'!$B$10,F28&lt;'GF - Seuil confiance'!$E$9,F28&gt;='GF - Seuil confiance'!$E$10),"Indice de confiance faible",IF(AND(E28=0,F28=0),""))))))))))</f>
        <v>#N/A</v>
      </c>
      <c r="H28" s="139"/>
      <c r="I28" s="135"/>
      <c r="J28" s="135"/>
      <c r="K28" s="135"/>
      <c r="L28" s="135"/>
      <c r="M28" s="135"/>
      <c r="N28" s="135"/>
      <c r="O28" s="135"/>
      <c r="P28" s="135"/>
      <c r="Q28" s="135" t="e">
        <f t="shared" si="47"/>
        <v>#N/A</v>
      </c>
      <c r="R28" s="140" t="e">
        <f t="shared" si="48"/>
        <v>#N/A</v>
      </c>
      <c r="S28" s="135"/>
      <c r="T28" s="135"/>
      <c r="U28" s="135"/>
      <c r="V28" s="135"/>
      <c r="W28" s="135"/>
      <c r="X28" s="135"/>
      <c r="Y28" s="135"/>
      <c r="Z28" s="135"/>
      <c r="AA28" s="135"/>
      <c r="AB28" s="135"/>
      <c r="AC28" s="135"/>
      <c r="AD28" s="135" t="e">
        <f t="shared" si="49"/>
        <v>#N/A</v>
      </c>
      <c r="AE28" s="141" t="e">
        <f t="shared" si="50"/>
        <v>#N/A</v>
      </c>
      <c r="AF28" s="135"/>
      <c r="AG28" s="135"/>
      <c r="AH28" s="135"/>
      <c r="AI28" s="135"/>
      <c r="AJ28" s="135"/>
      <c r="AK28" s="135"/>
      <c r="AL28" s="135"/>
      <c r="AM28" s="135"/>
      <c r="AN28" s="135"/>
      <c r="AO28" s="135" t="e">
        <f t="shared" si="51"/>
        <v>#N/A</v>
      </c>
      <c r="AP28" s="142" t="e">
        <f t="shared" si="52"/>
        <v>#N/A</v>
      </c>
      <c r="AQ28" s="135"/>
      <c r="AR28" s="135"/>
      <c r="AS28" s="135"/>
      <c r="AT28" s="135"/>
      <c r="AU28" s="135"/>
      <c r="AV28" s="135" t="e">
        <f t="shared" si="53"/>
        <v>#N/A</v>
      </c>
      <c r="AW28" s="143" t="e">
        <f t="shared" si="54"/>
        <v>#N/A</v>
      </c>
      <c r="AX28" s="135"/>
      <c r="AY28" s="144" t="e">
        <f t="shared" si="38"/>
        <v>#N/A</v>
      </c>
      <c r="AZ28" s="135"/>
      <c r="BA28" s="135"/>
      <c r="BB28" s="135"/>
      <c r="BC28" s="135" t="e">
        <f t="shared" si="39"/>
        <v>#N/A</v>
      </c>
      <c r="BD28" s="145" t="e">
        <f t="shared" si="40"/>
        <v>#N/A</v>
      </c>
      <c r="BE28" s="135"/>
      <c r="BF28" s="135"/>
      <c r="BG28" s="135"/>
      <c r="BH28" s="135"/>
      <c r="BI28" s="135"/>
      <c r="BJ28" s="135" t="e">
        <f t="shared" si="41"/>
        <v>#N/A</v>
      </c>
      <c r="BK28" s="146" t="e">
        <f t="shared" si="42"/>
        <v>#N/A</v>
      </c>
      <c r="BL28" s="135"/>
      <c r="BM28" s="135"/>
      <c r="BN28" s="135"/>
      <c r="BO28" s="135"/>
      <c r="BP28" s="135"/>
      <c r="BQ28" s="135"/>
      <c r="BR28" s="135"/>
      <c r="BS28" s="135" t="e">
        <f t="shared" si="55"/>
        <v>#N/A</v>
      </c>
      <c r="BT28" s="147" t="e">
        <f t="shared" si="56"/>
        <v>#N/A</v>
      </c>
      <c r="BU28" s="135"/>
      <c r="BV28" s="135"/>
      <c r="BW28" s="135"/>
      <c r="BX28" s="135"/>
      <c r="BY28" s="135"/>
      <c r="BZ28" s="135"/>
      <c r="CA28" s="135"/>
      <c r="CB28" s="135" t="e">
        <f t="shared" si="33"/>
        <v>#N/A</v>
      </c>
      <c r="CC28" s="153" t="e">
        <f t="shared" si="44"/>
        <v>#N/A</v>
      </c>
    </row>
    <row r="29" spans="1:81" x14ac:dyDescent="0.2">
      <c r="A29" s="152"/>
      <c r="B29" s="135"/>
      <c r="C29" s="136"/>
      <c r="D29" s="135"/>
      <c r="E29" s="137" t="e">
        <f t="shared" si="46"/>
        <v>#N/A</v>
      </c>
      <c r="F29" s="137" t="e">
        <f t="shared" si="0"/>
        <v>#N/A</v>
      </c>
      <c r="G29" s="138" t="e">
        <f>IF(AND(E29&gt;='GF - Seuil confiance'!$B$9,F29&gt;='GF - Seuil confiance'!$E$9),"Indice de confiance élevé",IF(AND(E29&lt;'GF - Seuil confiance'!$B$9,E29&gt;='GF - Seuil confiance'!$B$10,F29&lt;'GF - Seuil confiance'!$E$9,F29&gt;='GF - Seuil confiance'!$E$10),"Indice de confiance modéré",IF(AND(E29&lt;'GF - Seuil confiance'!$B$10,F29&lt;'GF - Seuil confiance'!$E$10),"Indice de confiance faible",IF(AND(E29&gt;='GF - Seuil confiance'!$B$9,F29&lt;'GF - Seuil confiance'!$E$9,F29&gt;='GF - Seuil confiance'!$E$10),"Indice de confiance modéré",IF(AND(E29&gt;='GF - Seuil confiance'!$B$9,F29&lt;'GF - Seuil confiance'!$E$10),"Indice de confiance faible",IF(AND(E29&gt;='GF - Seuil confiance'!$B$10,E29&lt;'GF - Seuil confiance'!$B$9,F29&lt;'GF - Seuil confiance'!$E$10),"Indice de confiance faible",IF(AND(E29&gt;='GF - Seuil confiance'!$B$10,E29&lt;'GF - Seuil confiance'!$B$9,F29&gt;='GF - Seuil confiance'!$E$9),"Indice de confiance modéré",IF(AND(E29&lt;'GF - Seuil confiance'!$B$10,F29&gt;='GF - Seuil confiance'!$E$9),"Indice de confiance faible",IF(AND(E29&lt;'GF - Seuil confiance'!$B$10,F29&lt;'GF - Seuil confiance'!$E$9,F29&gt;='GF - Seuil confiance'!$E$10),"Indice de confiance faible",IF(AND(E29=0,F29=0),""))))))))))</f>
        <v>#N/A</v>
      </c>
      <c r="H29" s="139"/>
      <c r="I29" s="135"/>
      <c r="J29" s="135"/>
      <c r="K29" s="135"/>
      <c r="L29" s="135"/>
      <c r="M29" s="135"/>
      <c r="N29" s="135"/>
      <c r="O29" s="135"/>
      <c r="P29" s="135"/>
      <c r="Q29" s="135" t="e">
        <f t="shared" si="47"/>
        <v>#N/A</v>
      </c>
      <c r="R29" s="140" t="e">
        <f t="shared" si="48"/>
        <v>#N/A</v>
      </c>
      <c r="S29" s="135"/>
      <c r="T29" s="135"/>
      <c r="U29" s="135"/>
      <c r="V29" s="135"/>
      <c r="W29" s="135"/>
      <c r="X29" s="135"/>
      <c r="Y29" s="135"/>
      <c r="Z29" s="135"/>
      <c r="AA29" s="135"/>
      <c r="AB29" s="135"/>
      <c r="AC29" s="135"/>
      <c r="AD29" s="135" t="e">
        <f t="shared" si="49"/>
        <v>#N/A</v>
      </c>
      <c r="AE29" s="141" t="e">
        <f t="shared" si="50"/>
        <v>#N/A</v>
      </c>
      <c r="AF29" s="135"/>
      <c r="AG29" s="135"/>
      <c r="AH29" s="135"/>
      <c r="AI29" s="135"/>
      <c r="AJ29" s="135"/>
      <c r="AK29" s="135"/>
      <c r="AL29" s="135"/>
      <c r="AM29" s="135"/>
      <c r="AN29" s="135"/>
      <c r="AO29" s="135" t="e">
        <f t="shared" si="51"/>
        <v>#N/A</v>
      </c>
      <c r="AP29" s="142" t="e">
        <f t="shared" si="52"/>
        <v>#N/A</v>
      </c>
      <c r="AQ29" s="135"/>
      <c r="AR29" s="135"/>
      <c r="AS29" s="135"/>
      <c r="AT29" s="135"/>
      <c r="AU29" s="135"/>
      <c r="AV29" s="135" t="e">
        <f t="shared" si="53"/>
        <v>#N/A</v>
      </c>
      <c r="AW29" s="143" t="e">
        <f t="shared" si="54"/>
        <v>#N/A</v>
      </c>
      <c r="AX29" s="135"/>
      <c r="AY29" s="144" t="e">
        <f t="shared" si="38"/>
        <v>#N/A</v>
      </c>
      <c r="AZ29" s="135"/>
      <c r="BA29" s="135"/>
      <c r="BB29" s="135"/>
      <c r="BC29" s="135" t="e">
        <f t="shared" si="39"/>
        <v>#N/A</v>
      </c>
      <c r="BD29" s="145" t="e">
        <f t="shared" si="40"/>
        <v>#N/A</v>
      </c>
      <c r="BE29" s="135"/>
      <c r="BF29" s="135"/>
      <c r="BG29" s="135"/>
      <c r="BH29" s="135"/>
      <c r="BI29" s="135"/>
      <c r="BJ29" s="135" t="e">
        <f t="shared" si="41"/>
        <v>#N/A</v>
      </c>
      <c r="BK29" s="146" t="e">
        <f t="shared" si="42"/>
        <v>#N/A</v>
      </c>
      <c r="BL29" s="135"/>
      <c r="BM29" s="135"/>
      <c r="BN29" s="135"/>
      <c r="BO29" s="135"/>
      <c r="BP29" s="135"/>
      <c r="BQ29" s="135"/>
      <c r="BR29" s="135"/>
      <c r="BS29" s="135" t="e">
        <f t="shared" si="55"/>
        <v>#N/A</v>
      </c>
      <c r="BT29" s="147" t="e">
        <f t="shared" si="56"/>
        <v>#N/A</v>
      </c>
      <c r="BU29" s="135"/>
      <c r="BV29" s="135"/>
      <c r="BW29" s="135"/>
      <c r="BX29" s="135"/>
      <c r="BY29" s="135"/>
      <c r="BZ29" s="135"/>
      <c r="CA29" s="135"/>
      <c r="CB29" s="135" t="e">
        <f t="shared" si="33"/>
        <v>#N/A</v>
      </c>
      <c r="CC29" s="153" t="e">
        <f t="shared" si="44"/>
        <v>#N/A</v>
      </c>
    </row>
    <row r="30" spans="1:81" x14ac:dyDescent="0.2">
      <c r="A30" s="152"/>
      <c r="B30" s="135"/>
      <c r="C30" s="136"/>
      <c r="D30" s="135"/>
      <c r="E30" s="137" t="e">
        <f t="shared" si="46"/>
        <v>#N/A</v>
      </c>
      <c r="F30" s="137" t="e">
        <f t="shared" si="0"/>
        <v>#N/A</v>
      </c>
      <c r="G30" s="138" t="e">
        <f>IF(AND(E30&gt;='GF - Seuil confiance'!$B$9,F30&gt;='GF - Seuil confiance'!$E$9),"Indice de confiance élevé",IF(AND(E30&lt;'GF - Seuil confiance'!$B$9,E30&gt;='GF - Seuil confiance'!$B$10,F30&lt;'GF - Seuil confiance'!$E$9,F30&gt;='GF - Seuil confiance'!$E$10),"Indice de confiance modéré",IF(AND(E30&lt;'GF - Seuil confiance'!$B$10,F30&lt;'GF - Seuil confiance'!$E$10),"Indice de confiance faible",IF(AND(E30&gt;='GF - Seuil confiance'!$B$9,F30&lt;'GF - Seuil confiance'!$E$9,F30&gt;='GF - Seuil confiance'!$E$10),"Indice de confiance modéré",IF(AND(E30&gt;='GF - Seuil confiance'!$B$9,F30&lt;'GF - Seuil confiance'!$E$10),"Indice de confiance faible",IF(AND(E30&gt;='GF - Seuil confiance'!$B$10,E30&lt;'GF - Seuil confiance'!$B$9,F30&lt;'GF - Seuil confiance'!$E$10),"Indice de confiance faible",IF(AND(E30&gt;='GF - Seuil confiance'!$B$10,E30&lt;'GF - Seuil confiance'!$B$9,F30&gt;='GF - Seuil confiance'!$E$9),"Indice de confiance modéré",IF(AND(E30&lt;'GF - Seuil confiance'!$B$10,F30&gt;='GF - Seuil confiance'!$E$9),"Indice de confiance faible",IF(AND(E30&lt;'GF - Seuil confiance'!$B$10,F30&lt;'GF - Seuil confiance'!$E$9,F30&gt;='GF - Seuil confiance'!$E$10),"Indice de confiance faible",IF(AND(E30=0,F30=0),""))))))))))</f>
        <v>#N/A</v>
      </c>
      <c r="H30" s="139"/>
      <c r="I30" s="135"/>
      <c r="J30" s="135"/>
      <c r="K30" s="135"/>
      <c r="L30" s="135"/>
      <c r="M30" s="135"/>
      <c r="N30" s="135"/>
      <c r="O30" s="135"/>
      <c r="P30" s="135"/>
      <c r="Q30" s="135" t="e">
        <f t="shared" si="47"/>
        <v>#N/A</v>
      </c>
      <c r="R30" s="140" t="e">
        <f t="shared" si="48"/>
        <v>#N/A</v>
      </c>
      <c r="S30" s="135"/>
      <c r="T30" s="135"/>
      <c r="U30" s="135"/>
      <c r="V30" s="135"/>
      <c r="W30" s="135"/>
      <c r="X30" s="135"/>
      <c r="Y30" s="135"/>
      <c r="Z30" s="135"/>
      <c r="AA30" s="135"/>
      <c r="AB30" s="135"/>
      <c r="AC30" s="135"/>
      <c r="AD30" s="135" t="e">
        <f t="shared" si="49"/>
        <v>#N/A</v>
      </c>
      <c r="AE30" s="141" t="e">
        <f t="shared" si="50"/>
        <v>#N/A</v>
      </c>
      <c r="AF30" s="135"/>
      <c r="AG30" s="135"/>
      <c r="AH30" s="135"/>
      <c r="AI30" s="135"/>
      <c r="AJ30" s="135"/>
      <c r="AK30" s="135"/>
      <c r="AL30" s="135"/>
      <c r="AM30" s="135"/>
      <c r="AN30" s="135"/>
      <c r="AO30" s="135" t="e">
        <f t="shared" si="51"/>
        <v>#N/A</v>
      </c>
      <c r="AP30" s="142" t="e">
        <f t="shared" si="52"/>
        <v>#N/A</v>
      </c>
      <c r="AQ30" s="135"/>
      <c r="AR30" s="135"/>
      <c r="AS30" s="135"/>
      <c r="AT30" s="135"/>
      <c r="AU30" s="135"/>
      <c r="AV30" s="135" t="e">
        <f t="shared" si="53"/>
        <v>#N/A</v>
      </c>
      <c r="AW30" s="143" t="e">
        <f t="shared" si="54"/>
        <v>#N/A</v>
      </c>
      <c r="AX30" s="135"/>
      <c r="AY30" s="144" t="e">
        <f t="shared" si="38"/>
        <v>#N/A</v>
      </c>
      <c r="AZ30" s="135"/>
      <c r="BA30" s="135"/>
      <c r="BB30" s="135"/>
      <c r="BC30" s="135" t="e">
        <f t="shared" si="39"/>
        <v>#N/A</v>
      </c>
      <c r="BD30" s="145" t="e">
        <f t="shared" si="40"/>
        <v>#N/A</v>
      </c>
      <c r="BE30" s="135"/>
      <c r="BF30" s="135"/>
      <c r="BG30" s="135"/>
      <c r="BH30" s="135"/>
      <c r="BI30" s="135"/>
      <c r="BJ30" s="135" t="e">
        <f t="shared" si="41"/>
        <v>#N/A</v>
      </c>
      <c r="BK30" s="146" t="e">
        <f t="shared" si="42"/>
        <v>#N/A</v>
      </c>
      <c r="BL30" s="135"/>
      <c r="BM30" s="135"/>
      <c r="BN30" s="135"/>
      <c r="BO30" s="135"/>
      <c r="BP30" s="135"/>
      <c r="BQ30" s="135"/>
      <c r="BR30" s="135"/>
      <c r="BS30" s="135" t="e">
        <f t="shared" si="55"/>
        <v>#N/A</v>
      </c>
      <c r="BT30" s="147" t="e">
        <f t="shared" si="56"/>
        <v>#N/A</v>
      </c>
      <c r="BU30" s="135"/>
      <c r="BV30" s="135"/>
      <c r="BW30" s="135"/>
      <c r="BX30" s="135"/>
      <c r="BY30" s="135"/>
      <c r="BZ30" s="135"/>
      <c r="CA30" s="135"/>
      <c r="CB30" s="135" t="e">
        <f t="shared" si="33"/>
        <v>#N/A</v>
      </c>
      <c r="CC30" s="153" t="e">
        <f t="shared" si="44"/>
        <v>#N/A</v>
      </c>
    </row>
    <row r="31" spans="1:81" x14ac:dyDescent="0.2">
      <c r="A31" s="152"/>
      <c r="B31" s="135"/>
      <c r="C31" s="136"/>
      <c r="D31" s="135"/>
      <c r="E31" s="137" t="e">
        <f t="shared" si="46"/>
        <v>#N/A</v>
      </c>
      <c r="F31" s="137" t="e">
        <f t="shared" si="0"/>
        <v>#N/A</v>
      </c>
      <c r="G31" s="138" t="e">
        <f>IF(AND(E31&gt;='GF - Seuil confiance'!$B$9,F31&gt;='GF - Seuil confiance'!$E$9),"Indice de confiance élevé",IF(AND(E31&lt;'GF - Seuil confiance'!$B$9,E31&gt;='GF - Seuil confiance'!$B$10,F31&lt;'GF - Seuil confiance'!$E$9,F31&gt;='GF - Seuil confiance'!$E$10),"Indice de confiance modéré",IF(AND(E31&lt;'GF - Seuil confiance'!$B$10,F31&lt;'GF - Seuil confiance'!$E$10),"Indice de confiance faible",IF(AND(E31&gt;='GF - Seuil confiance'!$B$9,F31&lt;'GF - Seuil confiance'!$E$9,F31&gt;='GF - Seuil confiance'!$E$10),"Indice de confiance modéré",IF(AND(E31&gt;='GF - Seuil confiance'!$B$9,F31&lt;'GF - Seuil confiance'!$E$10),"Indice de confiance faible",IF(AND(E31&gt;='GF - Seuil confiance'!$B$10,E31&lt;'GF - Seuil confiance'!$B$9,F31&lt;'GF - Seuil confiance'!$E$10),"Indice de confiance faible",IF(AND(E31&gt;='GF - Seuil confiance'!$B$10,E31&lt;'GF - Seuil confiance'!$B$9,F31&gt;='GF - Seuil confiance'!$E$9),"Indice de confiance modéré",IF(AND(E31&lt;'GF - Seuil confiance'!$B$10,F31&gt;='GF - Seuil confiance'!$E$9),"Indice de confiance faible",IF(AND(E31&lt;'GF - Seuil confiance'!$B$10,F31&lt;'GF - Seuil confiance'!$E$9,F31&gt;='GF - Seuil confiance'!$E$10),"Indice de confiance faible",IF(AND(E31=0,F31=0),""))))))))))</f>
        <v>#N/A</v>
      </c>
      <c r="H31" s="139"/>
      <c r="I31" s="135"/>
      <c r="J31" s="135"/>
      <c r="K31" s="135"/>
      <c r="L31" s="135"/>
      <c r="M31" s="135"/>
      <c r="N31" s="135"/>
      <c r="O31" s="135"/>
      <c r="P31" s="135"/>
      <c r="Q31" s="135" t="e">
        <f t="shared" si="47"/>
        <v>#N/A</v>
      </c>
      <c r="R31" s="140" t="e">
        <f t="shared" si="48"/>
        <v>#N/A</v>
      </c>
      <c r="S31" s="135"/>
      <c r="T31" s="135"/>
      <c r="U31" s="135"/>
      <c r="V31" s="135"/>
      <c r="W31" s="135"/>
      <c r="X31" s="135"/>
      <c r="Y31" s="135"/>
      <c r="Z31" s="135"/>
      <c r="AA31" s="135"/>
      <c r="AB31" s="135"/>
      <c r="AC31" s="135"/>
      <c r="AD31" s="135" t="e">
        <f t="shared" si="49"/>
        <v>#N/A</v>
      </c>
      <c r="AE31" s="141" t="e">
        <f t="shared" si="50"/>
        <v>#N/A</v>
      </c>
      <c r="AF31" s="135"/>
      <c r="AG31" s="135"/>
      <c r="AH31" s="135"/>
      <c r="AI31" s="135"/>
      <c r="AJ31" s="135"/>
      <c r="AK31" s="135"/>
      <c r="AL31" s="135"/>
      <c r="AM31" s="135"/>
      <c r="AN31" s="135"/>
      <c r="AO31" s="135" t="e">
        <f t="shared" si="51"/>
        <v>#N/A</v>
      </c>
      <c r="AP31" s="142" t="e">
        <f t="shared" si="52"/>
        <v>#N/A</v>
      </c>
      <c r="AQ31" s="135"/>
      <c r="AR31" s="135"/>
      <c r="AS31" s="135"/>
      <c r="AT31" s="135"/>
      <c r="AU31" s="135"/>
      <c r="AV31" s="135" t="e">
        <f t="shared" si="53"/>
        <v>#N/A</v>
      </c>
      <c r="AW31" s="143" t="e">
        <f t="shared" si="54"/>
        <v>#N/A</v>
      </c>
      <c r="AX31" s="135"/>
      <c r="AY31" s="144" t="e">
        <f t="shared" si="38"/>
        <v>#N/A</v>
      </c>
      <c r="AZ31" s="135"/>
      <c r="BA31" s="135"/>
      <c r="BB31" s="135"/>
      <c r="BC31" s="135" t="e">
        <f t="shared" si="39"/>
        <v>#N/A</v>
      </c>
      <c r="BD31" s="145" t="e">
        <f t="shared" si="40"/>
        <v>#N/A</v>
      </c>
      <c r="BE31" s="135"/>
      <c r="BF31" s="135"/>
      <c r="BG31" s="135"/>
      <c r="BH31" s="135"/>
      <c r="BI31" s="135"/>
      <c r="BJ31" s="135" t="e">
        <f t="shared" si="41"/>
        <v>#N/A</v>
      </c>
      <c r="BK31" s="146" t="e">
        <f t="shared" si="42"/>
        <v>#N/A</v>
      </c>
      <c r="BL31" s="135"/>
      <c r="BM31" s="135"/>
      <c r="BN31" s="135"/>
      <c r="BO31" s="135"/>
      <c r="BP31" s="135"/>
      <c r="BQ31" s="135"/>
      <c r="BR31" s="135"/>
      <c r="BS31" s="135" t="e">
        <f t="shared" si="55"/>
        <v>#N/A</v>
      </c>
      <c r="BT31" s="147" t="e">
        <f t="shared" si="56"/>
        <v>#N/A</v>
      </c>
      <c r="BU31" s="135"/>
      <c r="BV31" s="135"/>
      <c r="BW31" s="135"/>
      <c r="BX31" s="135"/>
      <c r="BY31" s="135"/>
      <c r="BZ31" s="135"/>
      <c r="CA31" s="135"/>
      <c r="CB31" s="135" t="e">
        <f t="shared" si="33"/>
        <v>#N/A</v>
      </c>
      <c r="CC31" s="153" t="e">
        <f t="shared" si="44"/>
        <v>#N/A</v>
      </c>
    </row>
    <row r="32" spans="1:81" x14ac:dyDescent="0.2">
      <c r="A32" s="152"/>
      <c r="B32" s="135"/>
      <c r="C32" s="136"/>
      <c r="D32" s="135"/>
      <c r="E32" s="137" t="e">
        <f t="shared" si="46"/>
        <v>#N/A</v>
      </c>
      <c r="F32" s="137" t="e">
        <f t="shared" si="0"/>
        <v>#N/A</v>
      </c>
      <c r="G32" s="138" t="e">
        <f>IF(AND(E32&gt;='GF - Seuil confiance'!$B$9,F32&gt;='GF - Seuil confiance'!$E$9),"Indice de confiance élevé",IF(AND(E32&lt;'GF - Seuil confiance'!$B$9,E32&gt;='GF - Seuil confiance'!$B$10,F32&lt;'GF - Seuil confiance'!$E$9,F32&gt;='GF - Seuil confiance'!$E$10),"Indice de confiance modéré",IF(AND(E32&lt;'GF - Seuil confiance'!$B$10,F32&lt;'GF - Seuil confiance'!$E$10),"Indice de confiance faible",IF(AND(E32&gt;='GF - Seuil confiance'!$B$9,F32&lt;'GF - Seuil confiance'!$E$9,F32&gt;='GF - Seuil confiance'!$E$10),"Indice de confiance modéré",IF(AND(E32&gt;='GF - Seuil confiance'!$B$9,F32&lt;'GF - Seuil confiance'!$E$10),"Indice de confiance faible",IF(AND(E32&gt;='GF - Seuil confiance'!$B$10,E32&lt;'GF - Seuil confiance'!$B$9,F32&lt;'GF - Seuil confiance'!$E$10),"Indice de confiance faible",IF(AND(E32&gt;='GF - Seuil confiance'!$B$10,E32&lt;'GF - Seuil confiance'!$B$9,F32&gt;='GF - Seuil confiance'!$E$9),"Indice de confiance modéré",IF(AND(E32&lt;'GF - Seuil confiance'!$B$10,F32&gt;='GF - Seuil confiance'!$E$9),"Indice de confiance faible",IF(AND(E32&lt;'GF - Seuil confiance'!$B$10,F32&lt;'GF - Seuil confiance'!$E$9,F32&gt;='GF - Seuil confiance'!$E$10),"Indice de confiance faible",IF(AND(E32=0,F32=0),""))))))))))</f>
        <v>#N/A</v>
      </c>
      <c r="H32" s="139"/>
      <c r="I32" s="135"/>
      <c r="J32" s="135"/>
      <c r="K32" s="135"/>
      <c r="L32" s="135"/>
      <c r="M32" s="135"/>
      <c r="N32" s="135"/>
      <c r="O32" s="135"/>
      <c r="P32" s="135"/>
      <c r="Q32" s="135" t="e">
        <f t="shared" si="47"/>
        <v>#N/A</v>
      </c>
      <c r="R32" s="140" t="e">
        <f t="shared" si="48"/>
        <v>#N/A</v>
      </c>
      <c r="S32" s="135"/>
      <c r="T32" s="135"/>
      <c r="U32" s="135"/>
      <c r="V32" s="135"/>
      <c r="W32" s="135"/>
      <c r="X32" s="135"/>
      <c r="Y32" s="135"/>
      <c r="Z32" s="135"/>
      <c r="AA32" s="135"/>
      <c r="AB32" s="135"/>
      <c r="AC32" s="135"/>
      <c r="AD32" s="135" t="e">
        <f t="shared" si="49"/>
        <v>#N/A</v>
      </c>
      <c r="AE32" s="141" t="e">
        <f t="shared" si="50"/>
        <v>#N/A</v>
      </c>
      <c r="AF32" s="135"/>
      <c r="AG32" s="135"/>
      <c r="AH32" s="135"/>
      <c r="AI32" s="135"/>
      <c r="AJ32" s="135"/>
      <c r="AK32" s="135"/>
      <c r="AL32" s="135"/>
      <c r="AM32" s="135"/>
      <c r="AN32" s="135"/>
      <c r="AO32" s="135" t="e">
        <f t="shared" si="51"/>
        <v>#N/A</v>
      </c>
      <c r="AP32" s="142" t="e">
        <f t="shared" si="52"/>
        <v>#N/A</v>
      </c>
      <c r="AQ32" s="135"/>
      <c r="AR32" s="135"/>
      <c r="AS32" s="135"/>
      <c r="AT32" s="135"/>
      <c r="AU32" s="135"/>
      <c r="AV32" s="135" t="e">
        <f t="shared" si="53"/>
        <v>#N/A</v>
      </c>
      <c r="AW32" s="143" t="e">
        <f t="shared" si="54"/>
        <v>#N/A</v>
      </c>
      <c r="AX32" s="135"/>
      <c r="AY32" s="144" t="e">
        <f t="shared" si="38"/>
        <v>#N/A</v>
      </c>
      <c r="AZ32" s="135"/>
      <c r="BA32" s="135"/>
      <c r="BB32" s="135"/>
      <c r="BC32" s="135" t="e">
        <f t="shared" si="39"/>
        <v>#N/A</v>
      </c>
      <c r="BD32" s="145" t="e">
        <f t="shared" si="40"/>
        <v>#N/A</v>
      </c>
      <c r="BE32" s="135"/>
      <c r="BF32" s="135"/>
      <c r="BG32" s="135"/>
      <c r="BH32" s="135"/>
      <c r="BI32" s="135"/>
      <c r="BJ32" s="135" t="e">
        <f t="shared" si="41"/>
        <v>#N/A</v>
      </c>
      <c r="BK32" s="146" t="e">
        <f t="shared" si="42"/>
        <v>#N/A</v>
      </c>
      <c r="BL32" s="135"/>
      <c r="BM32" s="135"/>
      <c r="BN32" s="135"/>
      <c r="BO32" s="135"/>
      <c r="BP32" s="135"/>
      <c r="BQ32" s="135"/>
      <c r="BR32" s="135"/>
      <c r="BS32" s="135" t="e">
        <f t="shared" si="55"/>
        <v>#N/A</v>
      </c>
      <c r="BT32" s="147" t="e">
        <f t="shared" si="56"/>
        <v>#N/A</v>
      </c>
      <c r="BU32" s="135"/>
      <c r="BV32" s="135"/>
      <c r="BW32" s="135"/>
      <c r="BX32" s="135"/>
      <c r="BY32" s="135"/>
      <c r="BZ32" s="135"/>
      <c r="CA32" s="135"/>
      <c r="CB32" s="135" t="e">
        <f t="shared" si="33"/>
        <v>#N/A</v>
      </c>
      <c r="CC32" s="153" t="e">
        <f t="shared" si="44"/>
        <v>#N/A</v>
      </c>
    </row>
    <row r="33" spans="1:81" x14ac:dyDescent="0.2">
      <c r="A33" s="152"/>
      <c r="B33" s="135"/>
      <c r="C33" s="136"/>
      <c r="D33" s="135"/>
      <c r="E33" s="137" t="e">
        <f t="shared" si="46"/>
        <v>#N/A</v>
      </c>
      <c r="F33" s="137" t="e">
        <f t="shared" si="0"/>
        <v>#N/A</v>
      </c>
      <c r="G33" s="138" t="e">
        <f>IF(AND(E33&gt;='GF - Seuil confiance'!$B$9,F33&gt;='GF - Seuil confiance'!$E$9),"Indice de confiance élevé",IF(AND(E33&lt;'GF - Seuil confiance'!$B$9,E33&gt;='GF - Seuil confiance'!$B$10,F33&lt;'GF - Seuil confiance'!$E$9,F33&gt;='GF - Seuil confiance'!$E$10),"Indice de confiance modéré",IF(AND(E33&lt;'GF - Seuil confiance'!$B$10,F33&lt;'GF - Seuil confiance'!$E$10),"Indice de confiance faible",IF(AND(E33&gt;='GF - Seuil confiance'!$B$9,F33&lt;'GF - Seuil confiance'!$E$9,F33&gt;='GF - Seuil confiance'!$E$10),"Indice de confiance modéré",IF(AND(E33&gt;='GF - Seuil confiance'!$B$9,F33&lt;'GF - Seuil confiance'!$E$10),"Indice de confiance faible",IF(AND(E33&gt;='GF - Seuil confiance'!$B$10,E33&lt;'GF - Seuil confiance'!$B$9,F33&lt;'GF - Seuil confiance'!$E$10),"Indice de confiance faible",IF(AND(E33&gt;='GF - Seuil confiance'!$B$10,E33&lt;'GF - Seuil confiance'!$B$9,F33&gt;='GF - Seuil confiance'!$E$9),"Indice de confiance modéré",IF(AND(E33&lt;'GF - Seuil confiance'!$B$10,F33&gt;='GF - Seuil confiance'!$E$9),"Indice de confiance faible",IF(AND(E33&lt;'GF - Seuil confiance'!$B$10,F33&lt;'GF - Seuil confiance'!$E$9,F33&gt;='GF - Seuil confiance'!$E$10),"Indice de confiance faible",IF(AND(E33=0,F33=0),""))))))))))</f>
        <v>#N/A</v>
      </c>
      <c r="H33" s="139"/>
      <c r="I33" s="135"/>
      <c r="J33" s="135"/>
      <c r="K33" s="135"/>
      <c r="L33" s="135"/>
      <c r="M33" s="135"/>
      <c r="N33" s="135"/>
      <c r="O33" s="135"/>
      <c r="P33" s="135"/>
      <c r="Q33" s="135" t="e">
        <f t="shared" si="47"/>
        <v>#N/A</v>
      </c>
      <c r="R33" s="140" t="e">
        <f t="shared" si="48"/>
        <v>#N/A</v>
      </c>
      <c r="S33" s="135"/>
      <c r="T33" s="135"/>
      <c r="U33" s="135"/>
      <c r="V33" s="135"/>
      <c r="W33" s="135"/>
      <c r="X33" s="135"/>
      <c r="Y33" s="135"/>
      <c r="Z33" s="135"/>
      <c r="AA33" s="135"/>
      <c r="AB33" s="135"/>
      <c r="AC33" s="135"/>
      <c r="AD33" s="135" t="e">
        <f t="shared" si="49"/>
        <v>#N/A</v>
      </c>
      <c r="AE33" s="141" t="e">
        <f t="shared" si="50"/>
        <v>#N/A</v>
      </c>
      <c r="AF33" s="135"/>
      <c r="AG33" s="135"/>
      <c r="AH33" s="135"/>
      <c r="AI33" s="135"/>
      <c r="AJ33" s="135"/>
      <c r="AK33" s="135"/>
      <c r="AL33" s="135"/>
      <c r="AM33" s="135"/>
      <c r="AN33" s="135"/>
      <c r="AO33" s="135" t="e">
        <f t="shared" si="51"/>
        <v>#N/A</v>
      </c>
      <c r="AP33" s="142" t="e">
        <f t="shared" si="52"/>
        <v>#N/A</v>
      </c>
      <c r="AQ33" s="135"/>
      <c r="AR33" s="135"/>
      <c r="AS33" s="135"/>
      <c r="AT33" s="135"/>
      <c r="AU33" s="135"/>
      <c r="AV33" s="135" t="e">
        <f t="shared" si="53"/>
        <v>#N/A</v>
      </c>
      <c r="AW33" s="143" t="e">
        <f t="shared" si="54"/>
        <v>#N/A</v>
      </c>
      <c r="AX33" s="135"/>
      <c r="AY33" s="144" t="e">
        <f t="shared" si="38"/>
        <v>#N/A</v>
      </c>
      <c r="AZ33" s="135"/>
      <c r="BA33" s="135"/>
      <c r="BB33" s="135"/>
      <c r="BC33" s="135" t="e">
        <f t="shared" si="39"/>
        <v>#N/A</v>
      </c>
      <c r="BD33" s="145" t="e">
        <f t="shared" si="40"/>
        <v>#N/A</v>
      </c>
      <c r="BE33" s="135"/>
      <c r="BF33" s="135"/>
      <c r="BG33" s="135"/>
      <c r="BH33" s="135"/>
      <c r="BI33" s="135"/>
      <c r="BJ33" s="135" t="e">
        <f t="shared" si="41"/>
        <v>#N/A</v>
      </c>
      <c r="BK33" s="146" t="e">
        <f t="shared" si="42"/>
        <v>#N/A</v>
      </c>
      <c r="BL33" s="135"/>
      <c r="BM33" s="135"/>
      <c r="BN33" s="135"/>
      <c r="BO33" s="135"/>
      <c r="BP33" s="135"/>
      <c r="BQ33" s="135"/>
      <c r="BR33" s="135"/>
      <c r="BS33" s="135" t="e">
        <f t="shared" si="55"/>
        <v>#N/A</v>
      </c>
      <c r="BT33" s="147" t="e">
        <f t="shared" si="56"/>
        <v>#N/A</v>
      </c>
      <c r="BU33" s="135"/>
      <c r="BV33" s="135"/>
      <c r="BW33" s="135"/>
      <c r="BX33" s="135"/>
      <c r="BY33" s="135"/>
      <c r="BZ33" s="135"/>
      <c r="CA33" s="135"/>
      <c r="CB33" s="135" t="e">
        <f t="shared" si="33"/>
        <v>#N/A</v>
      </c>
      <c r="CC33" s="153" t="e">
        <f t="shared" si="44"/>
        <v>#N/A</v>
      </c>
    </row>
    <row r="34" spans="1:81" x14ac:dyDescent="0.2">
      <c r="A34" s="152"/>
      <c r="B34" s="135"/>
      <c r="C34" s="136"/>
      <c r="D34" s="135"/>
      <c r="E34" s="137" t="e">
        <f t="shared" si="46"/>
        <v>#N/A</v>
      </c>
      <c r="F34" s="137" t="e">
        <f t="shared" si="0"/>
        <v>#N/A</v>
      </c>
      <c r="G34" s="138" t="e">
        <f>IF(AND(E34&gt;='GF - Seuil confiance'!$B$9,F34&gt;='GF - Seuil confiance'!$E$9),"Indice de confiance élevé",IF(AND(E34&lt;'GF - Seuil confiance'!$B$9,E34&gt;='GF - Seuil confiance'!$B$10,F34&lt;'GF - Seuil confiance'!$E$9,F34&gt;='GF - Seuil confiance'!$E$10),"Indice de confiance modéré",IF(AND(E34&lt;'GF - Seuil confiance'!$B$10,F34&lt;'GF - Seuil confiance'!$E$10),"Indice de confiance faible",IF(AND(E34&gt;='GF - Seuil confiance'!$B$9,F34&lt;'GF - Seuil confiance'!$E$9,F34&gt;='GF - Seuil confiance'!$E$10),"Indice de confiance modéré",IF(AND(E34&gt;='GF - Seuil confiance'!$B$9,F34&lt;'GF - Seuil confiance'!$E$10),"Indice de confiance faible",IF(AND(E34&gt;='GF - Seuil confiance'!$B$10,E34&lt;'GF - Seuil confiance'!$B$9,F34&lt;'GF - Seuil confiance'!$E$10),"Indice de confiance faible",IF(AND(E34&gt;='GF - Seuil confiance'!$B$10,E34&lt;'GF - Seuil confiance'!$B$9,F34&gt;='GF - Seuil confiance'!$E$9),"Indice de confiance modéré",IF(AND(E34&lt;'GF - Seuil confiance'!$B$10,F34&gt;='GF - Seuil confiance'!$E$9),"Indice de confiance faible",IF(AND(E34&lt;'GF - Seuil confiance'!$B$10,F34&lt;'GF - Seuil confiance'!$E$9,F34&gt;='GF - Seuil confiance'!$E$10),"Indice de confiance faible",IF(AND(E34=0,F34=0),""))))))))))</f>
        <v>#N/A</v>
      </c>
      <c r="H34" s="139"/>
      <c r="I34" s="135"/>
      <c r="J34" s="135"/>
      <c r="K34" s="135"/>
      <c r="L34" s="135"/>
      <c r="M34" s="135"/>
      <c r="N34" s="135"/>
      <c r="O34" s="135"/>
      <c r="P34" s="135"/>
      <c r="Q34" s="135" t="e">
        <f t="shared" si="47"/>
        <v>#N/A</v>
      </c>
      <c r="R34" s="140" t="e">
        <f t="shared" si="48"/>
        <v>#N/A</v>
      </c>
      <c r="S34" s="135"/>
      <c r="T34" s="135"/>
      <c r="U34" s="135"/>
      <c r="V34" s="135"/>
      <c r="W34" s="135"/>
      <c r="X34" s="135"/>
      <c r="Y34" s="135"/>
      <c r="Z34" s="135"/>
      <c r="AA34" s="135"/>
      <c r="AB34" s="135"/>
      <c r="AC34" s="135"/>
      <c r="AD34" s="135" t="e">
        <f t="shared" si="49"/>
        <v>#N/A</v>
      </c>
      <c r="AE34" s="141" t="e">
        <f t="shared" si="50"/>
        <v>#N/A</v>
      </c>
      <c r="AF34" s="135"/>
      <c r="AG34" s="135"/>
      <c r="AH34" s="135"/>
      <c r="AI34" s="135"/>
      <c r="AJ34" s="135"/>
      <c r="AK34" s="135"/>
      <c r="AL34" s="135"/>
      <c r="AM34" s="135"/>
      <c r="AN34" s="135"/>
      <c r="AO34" s="135" t="e">
        <f t="shared" si="51"/>
        <v>#N/A</v>
      </c>
      <c r="AP34" s="142" t="e">
        <f t="shared" si="52"/>
        <v>#N/A</v>
      </c>
      <c r="AQ34" s="135"/>
      <c r="AR34" s="135"/>
      <c r="AS34" s="135"/>
      <c r="AT34" s="135"/>
      <c r="AU34" s="135"/>
      <c r="AV34" s="135" t="e">
        <f t="shared" si="53"/>
        <v>#N/A</v>
      </c>
      <c r="AW34" s="143" t="e">
        <f t="shared" si="54"/>
        <v>#N/A</v>
      </c>
      <c r="AX34" s="135"/>
      <c r="AY34" s="144" t="e">
        <f t="shared" si="38"/>
        <v>#N/A</v>
      </c>
      <c r="AZ34" s="135"/>
      <c r="BA34" s="135"/>
      <c r="BB34" s="135"/>
      <c r="BC34" s="135" t="e">
        <f t="shared" si="39"/>
        <v>#N/A</v>
      </c>
      <c r="BD34" s="145" t="e">
        <f t="shared" si="40"/>
        <v>#N/A</v>
      </c>
      <c r="BE34" s="135"/>
      <c r="BF34" s="135"/>
      <c r="BG34" s="135"/>
      <c r="BH34" s="135"/>
      <c r="BI34" s="135"/>
      <c r="BJ34" s="135" t="e">
        <f t="shared" si="41"/>
        <v>#N/A</v>
      </c>
      <c r="BK34" s="146" t="e">
        <f t="shared" si="42"/>
        <v>#N/A</v>
      </c>
      <c r="BL34" s="135"/>
      <c r="BM34" s="135"/>
      <c r="BN34" s="135"/>
      <c r="BO34" s="135"/>
      <c r="BP34" s="135"/>
      <c r="BQ34" s="135"/>
      <c r="BR34" s="135"/>
      <c r="BS34" s="135" t="e">
        <f t="shared" si="55"/>
        <v>#N/A</v>
      </c>
      <c r="BT34" s="147" t="e">
        <f t="shared" si="56"/>
        <v>#N/A</v>
      </c>
      <c r="BU34" s="135"/>
      <c r="BV34" s="135"/>
      <c r="BW34" s="135"/>
      <c r="BX34" s="135"/>
      <c r="BY34" s="135"/>
      <c r="BZ34" s="135"/>
      <c r="CA34" s="135"/>
      <c r="CB34" s="135" t="e">
        <f t="shared" si="33"/>
        <v>#N/A</v>
      </c>
      <c r="CC34" s="153" t="e">
        <f t="shared" si="44"/>
        <v>#N/A</v>
      </c>
    </row>
    <row r="35" spans="1:81" x14ac:dyDescent="0.2">
      <c r="A35" s="152"/>
      <c r="B35" s="135"/>
      <c r="C35" s="136"/>
      <c r="D35" s="135"/>
      <c r="E35" s="137" t="e">
        <f t="shared" si="46"/>
        <v>#N/A</v>
      </c>
      <c r="F35" s="137" t="e">
        <f t="shared" si="0"/>
        <v>#N/A</v>
      </c>
      <c r="G35" s="138" t="e">
        <f>IF(AND(E35&gt;='GF - Seuil confiance'!$B$9,F35&gt;='GF - Seuil confiance'!$E$9),"Indice de confiance élevé",IF(AND(E35&lt;'GF - Seuil confiance'!$B$9,E35&gt;='GF - Seuil confiance'!$B$10,F35&lt;'GF - Seuil confiance'!$E$9,F35&gt;='GF - Seuil confiance'!$E$10),"Indice de confiance modéré",IF(AND(E35&lt;'GF - Seuil confiance'!$B$10,F35&lt;'GF - Seuil confiance'!$E$10),"Indice de confiance faible",IF(AND(E35&gt;='GF - Seuil confiance'!$B$9,F35&lt;'GF - Seuil confiance'!$E$9,F35&gt;='GF - Seuil confiance'!$E$10),"Indice de confiance modéré",IF(AND(E35&gt;='GF - Seuil confiance'!$B$9,F35&lt;'GF - Seuil confiance'!$E$10),"Indice de confiance faible",IF(AND(E35&gt;='GF - Seuil confiance'!$B$10,E35&lt;'GF - Seuil confiance'!$B$9,F35&lt;'GF - Seuil confiance'!$E$10),"Indice de confiance faible",IF(AND(E35&gt;='GF - Seuil confiance'!$B$10,E35&lt;'GF - Seuil confiance'!$B$9,F35&gt;='GF - Seuil confiance'!$E$9),"Indice de confiance modéré",IF(AND(E35&lt;'GF - Seuil confiance'!$B$10,F35&gt;='GF - Seuil confiance'!$E$9),"Indice de confiance faible",IF(AND(E35&lt;'GF - Seuil confiance'!$B$10,F35&lt;'GF - Seuil confiance'!$E$9,F35&gt;='GF - Seuil confiance'!$E$10),"Indice de confiance faible",IF(AND(E35=0,F35=0),""))))))))))</f>
        <v>#N/A</v>
      </c>
      <c r="H35" s="139"/>
      <c r="I35" s="135"/>
      <c r="J35" s="135"/>
      <c r="K35" s="135"/>
      <c r="L35" s="135"/>
      <c r="M35" s="135"/>
      <c r="N35" s="135"/>
      <c r="O35" s="135"/>
      <c r="P35" s="135"/>
      <c r="Q35" s="135" t="e">
        <f t="shared" si="47"/>
        <v>#N/A</v>
      </c>
      <c r="R35" s="140" t="e">
        <f t="shared" si="48"/>
        <v>#N/A</v>
      </c>
      <c r="S35" s="135"/>
      <c r="T35" s="135"/>
      <c r="U35" s="135"/>
      <c r="V35" s="135"/>
      <c r="W35" s="135"/>
      <c r="X35" s="135"/>
      <c r="Y35" s="135"/>
      <c r="Z35" s="135"/>
      <c r="AA35" s="135"/>
      <c r="AB35" s="135"/>
      <c r="AC35" s="135"/>
      <c r="AD35" s="135" t="e">
        <f t="shared" si="49"/>
        <v>#N/A</v>
      </c>
      <c r="AE35" s="141" t="e">
        <f t="shared" si="50"/>
        <v>#N/A</v>
      </c>
      <c r="AF35" s="135"/>
      <c r="AG35" s="135"/>
      <c r="AH35" s="135"/>
      <c r="AI35" s="135"/>
      <c r="AJ35" s="135"/>
      <c r="AK35" s="135"/>
      <c r="AL35" s="135"/>
      <c r="AM35" s="135"/>
      <c r="AN35" s="135"/>
      <c r="AO35" s="135" t="e">
        <f t="shared" si="51"/>
        <v>#N/A</v>
      </c>
      <c r="AP35" s="142" t="e">
        <f t="shared" si="52"/>
        <v>#N/A</v>
      </c>
      <c r="AQ35" s="135"/>
      <c r="AR35" s="135"/>
      <c r="AS35" s="135"/>
      <c r="AT35" s="135"/>
      <c r="AU35" s="135"/>
      <c r="AV35" s="135" t="e">
        <f t="shared" si="53"/>
        <v>#N/A</v>
      </c>
      <c r="AW35" s="143" t="e">
        <f t="shared" si="54"/>
        <v>#N/A</v>
      </c>
      <c r="AX35" s="135"/>
      <c r="AY35" s="144" t="e">
        <f t="shared" si="38"/>
        <v>#N/A</v>
      </c>
      <c r="AZ35" s="135"/>
      <c r="BA35" s="135"/>
      <c r="BB35" s="135"/>
      <c r="BC35" s="135" t="e">
        <f t="shared" si="39"/>
        <v>#N/A</v>
      </c>
      <c r="BD35" s="145" t="e">
        <f t="shared" si="40"/>
        <v>#N/A</v>
      </c>
      <c r="BE35" s="135"/>
      <c r="BF35" s="135"/>
      <c r="BG35" s="135"/>
      <c r="BH35" s="135"/>
      <c r="BI35" s="135"/>
      <c r="BJ35" s="135" t="e">
        <f t="shared" si="41"/>
        <v>#N/A</v>
      </c>
      <c r="BK35" s="146" t="e">
        <f t="shared" si="42"/>
        <v>#N/A</v>
      </c>
      <c r="BL35" s="135"/>
      <c r="BM35" s="135"/>
      <c r="BN35" s="135"/>
      <c r="BO35" s="135"/>
      <c r="BP35" s="135"/>
      <c r="BQ35" s="135"/>
      <c r="BR35" s="135"/>
      <c r="BS35" s="135" t="e">
        <f t="shared" si="55"/>
        <v>#N/A</v>
      </c>
      <c r="BT35" s="147" t="e">
        <f t="shared" si="56"/>
        <v>#N/A</v>
      </c>
      <c r="BU35" s="135"/>
      <c r="BV35" s="135"/>
      <c r="BW35" s="135"/>
      <c r="BX35" s="135"/>
      <c r="BY35" s="135"/>
      <c r="BZ35" s="135"/>
      <c r="CA35" s="135"/>
      <c r="CB35" s="135" t="e">
        <f t="shared" si="33"/>
        <v>#N/A</v>
      </c>
      <c r="CC35" s="153" t="e">
        <f t="shared" si="44"/>
        <v>#N/A</v>
      </c>
    </row>
    <row r="36" spans="1:81" x14ac:dyDescent="0.2">
      <c r="A36" s="152"/>
      <c r="B36" s="135"/>
      <c r="C36" s="136"/>
      <c r="D36" s="135"/>
      <c r="E36" s="137" t="e">
        <f t="shared" si="46"/>
        <v>#N/A</v>
      </c>
      <c r="F36" s="137" t="e">
        <f t="shared" ref="F36:F54" si="57">AY36+BD36+BK36+BT36+CC36</f>
        <v>#N/A</v>
      </c>
      <c r="G36" s="138" t="e">
        <f>IF(AND(E36&gt;='GF - Seuil confiance'!$B$9,F36&gt;='GF - Seuil confiance'!$E$9),"Indice de confiance élevé",IF(AND(E36&lt;'GF - Seuil confiance'!$B$9,E36&gt;='GF - Seuil confiance'!$B$10,F36&lt;'GF - Seuil confiance'!$E$9,F36&gt;='GF - Seuil confiance'!$E$10),"Indice de confiance modéré",IF(AND(E36&lt;'GF - Seuil confiance'!$B$10,F36&lt;'GF - Seuil confiance'!$E$10),"Indice de confiance faible",IF(AND(E36&gt;='GF - Seuil confiance'!$B$9,F36&lt;'GF - Seuil confiance'!$E$9,F36&gt;='GF - Seuil confiance'!$E$10),"Indice de confiance modéré",IF(AND(E36&gt;='GF - Seuil confiance'!$B$9,F36&lt;'GF - Seuil confiance'!$E$10),"Indice de confiance faible",IF(AND(E36&gt;='GF - Seuil confiance'!$B$10,E36&lt;'GF - Seuil confiance'!$B$9,F36&lt;'GF - Seuil confiance'!$E$10),"Indice de confiance faible",IF(AND(E36&gt;='GF - Seuil confiance'!$B$10,E36&lt;'GF - Seuil confiance'!$B$9,F36&gt;='GF - Seuil confiance'!$E$9),"Indice de confiance modéré",IF(AND(E36&lt;'GF - Seuil confiance'!$B$10,F36&gt;='GF - Seuil confiance'!$E$9),"Indice de confiance faible",IF(AND(E36&lt;'GF - Seuil confiance'!$B$10,F36&lt;'GF - Seuil confiance'!$E$9,F36&gt;='GF - Seuil confiance'!$E$10),"Indice de confiance faible",IF(AND(E36=0,F36=0),""))))))))))</f>
        <v>#N/A</v>
      </c>
      <c r="H36" s="139"/>
      <c r="I36" s="135"/>
      <c r="J36" s="135"/>
      <c r="K36" s="135"/>
      <c r="L36" s="135"/>
      <c r="M36" s="135"/>
      <c r="N36" s="135"/>
      <c r="O36" s="135"/>
      <c r="P36" s="135"/>
      <c r="Q36" s="135" t="e">
        <f t="shared" si="47"/>
        <v>#N/A</v>
      </c>
      <c r="R36" s="140" t="e">
        <f t="shared" si="48"/>
        <v>#N/A</v>
      </c>
      <c r="S36" s="135"/>
      <c r="T36" s="135"/>
      <c r="U36" s="135"/>
      <c r="V36" s="135"/>
      <c r="W36" s="135"/>
      <c r="X36" s="135"/>
      <c r="Y36" s="135"/>
      <c r="Z36" s="135"/>
      <c r="AA36" s="135"/>
      <c r="AB36" s="135"/>
      <c r="AC36" s="135"/>
      <c r="AD36" s="135" t="e">
        <f t="shared" si="49"/>
        <v>#N/A</v>
      </c>
      <c r="AE36" s="141" t="e">
        <f t="shared" si="50"/>
        <v>#N/A</v>
      </c>
      <c r="AF36" s="135"/>
      <c r="AG36" s="135"/>
      <c r="AH36" s="135"/>
      <c r="AI36" s="135"/>
      <c r="AJ36" s="135"/>
      <c r="AK36" s="135"/>
      <c r="AL36" s="135"/>
      <c r="AM36" s="135"/>
      <c r="AN36" s="135"/>
      <c r="AO36" s="135" t="e">
        <f t="shared" si="51"/>
        <v>#N/A</v>
      </c>
      <c r="AP36" s="142" t="e">
        <f t="shared" si="52"/>
        <v>#N/A</v>
      </c>
      <c r="AQ36" s="135"/>
      <c r="AR36" s="135"/>
      <c r="AS36" s="135"/>
      <c r="AT36" s="135"/>
      <c r="AU36" s="135"/>
      <c r="AV36" s="135" t="e">
        <f t="shared" si="53"/>
        <v>#N/A</v>
      </c>
      <c r="AW36" s="143" t="e">
        <f t="shared" si="54"/>
        <v>#N/A</v>
      </c>
      <c r="AX36" s="135"/>
      <c r="AY36" s="144" t="e">
        <f t="shared" si="38"/>
        <v>#N/A</v>
      </c>
      <c r="AZ36" s="135"/>
      <c r="BA36" s="135"/>
      <c r="BB36" s="135"/>
      <c r="BC36" s="135" t="e">
        <f t="shared" si="39"/>
        <v>#N/A</v>
      </c>
      <c r="BD36" s="145" t="e">
        <f t="shared" si="40"/>
        <v>#N/A</v>
      </c>
      <c r="BE36" s="135"/>
      <c r="BF36" s="135"/>
      <c r="BG36" s="135"/>
      <c r="BH36" s="135"/>
      <c r="BI36" s="135"/>
      <c r="BJ36" s="135" t="e">
        <f t="shared" si="41"/>
        <v>#N/A</v>
      </c>
      <c r="BK36" s="146" t="e">
        <f t="shared" si="42"/>
        <v>#N/A</v>
      </c>
      <c r="BL36" s="135"/>
      <c r="BM36" s="135"/>
      <c r="BN36" s="135"/>
      <c r="BO36" s="135"/>
      <c r="BP36" s="135"/>
      <c r="BQ36" s="135"/>
      <c r="BR36" s="135"/>
      <c r="BS36" s="135" t="e">
        <f t="shared" si="55"/>
        <v>#N/A</v>
      </c>
      <c r="BT36" s="147" t="e">
        <f t="shared" si="56"/>
        <v>#N/A</v>
      </c>
      <c r="BU36" s="135"/>
      <c r="BV36" s="135"/>
      <c r="BW36" s="135"/>
      <c r="BX36" s="135"/>
      <c r="BY36" s="135"/>
      <c r="BZ36" s="135"/>
      <c r="CA36" s="135"/>
      <c r="CB36" s="135" t="e">
        <f t="shared" ref="CB36:CB54" si="58">VLOOKUP(CA36,Z_analyse_sexe,2,FALSE)</f>
        <v>#N/A</v>
      </c>
      <c r="CC36" s="153" t="e">
        <f t="shared" si="44"/>
        <v>#N/A</v>
      </c>
    </row>
    <row r="37" spans="1:81" x14ac:dyDescent="0.2">
      <c r="A37" s="152"/>
      <c r="B37" s="135"/>
      <c r="C37" s="136"/>
      <c r="D37" s="135"/>
      <c r="E37" s="137" t="e">
        <f t="shared" si="46"/>
        <v>#N/A</v>
      </c>
      <c r="F37" s="137" t="e">
        <f t="shared" si="57"/>
        <v>#N/A</v>
      </c>
      <c r="G37" s="138" t="e">
        <f>IF(AND(E37&gt;='GF - Seuil confiance'!$B$9,F37&gt;='GF - Seuil confiance'!$E$9),"Indice de confiance élevé",IF(AND(E37&lt;'GF - Seuil confiance'!$B$9,E37&gt;='GF - Seuil confiance'!$B$10,F37&lt;'GF - Seuil confiance'!$E$9,F37&gt;='GF - Seuil confiance'!$E$10),"Indice de confiance modéré",IF(AND(E37&lt;'GF - Seuil confiance'!$B$10,F37&lt;'GF - Seuil confiance'!$E$10),"Indice de confiance faible",IF(AND(E37&gt;='GF - Seuil confiance'!$B$9,F37&lt;'GF - Seuil confiance'!$E$9,F37&gt;='GF - Seuil confiance'!$E$10),"Indice de confiance modéré",IF(AND(E37&gt;='GF - Seuil confiance'!$B$9,F37&lt;'GF - Seuil confiance'!$E$10),"Indice de confiance faible",IF(AND(E37&gt;='GF - Seuil confiance'!$B$10,E37&lt;'GF - Seuil confiance'!$B$9,F37&lt;'GF - Seuil confiance'!$E$10),"Indice de confiance faible",IF(AND(E37&gt;='GF - Seuil confiance'!$B$10,E37&lt;'GF - Seuil confiance'!$B$9,F37&gt;='GF - Seuil confiance'!$E$9),"Indice de confiance modéré",IF(AND(E37&lt;'GF - Seuil confiance'!$B$10,F37&gt;='GF - Seuil confiance'!$E$9),"Indice de confiance faible",IF(AND(E37&lt;'GF - Seuil confiance'!$B$10,F37&lt;'GF - Seuil confiance'!$E$9,F37&gt;='GF - Seuil confiance'!$E$10),"Indice de confiance faible",IF(AND(E37=0,F37=0),""))))))))))</f>
        <v>#N/A</v>
      </c>
      <c r="H37" s="139"/>
      <c r="I37" s="135"/>
      <c r="J37" s="135"/>
      <c r="K37" s="135"/>
      <c r="L37" s="135"/>
      <c r="M37" s="135"/>
      <c r="N37" s="135"/>
      <c r="O37" s="135"/>
      <c r="P37" s="135"/>
      <c r="Q37" s="135" t="e">
        <f t="shared" si="47"/>
        <v>#N/A</v>
      </c>
      <c r="R37" s="140" t="e">
        <f t="shared" si="48"/>
        <v>#N/A</v>
      </c>
      <c r="S37" s="135"/>
      <c r="T37" s="135"/>
      <c r="U37" s="135"/>
      <c r="V37" s="135"/>
      <c r="W37" s="135"/>
      <c r="X37" s="135"/>
      <c r="Y37" s="135"/>
      <c r="Z37" s="135"/>
      <c r="AA37" s="135"/>
      <c r="AB37" s="135"/>
      <c r="AC37" s="135"/>
      <c r="AD37" s="135" t="e">
        <f t="shared" si="49"/>
        <v>#N/A</v>
      </c>
      <c r="AE37" s="141" t="e">
        <f t="shared" si="50"/>
        <v>#N/A</v>
      </c>
      <c r="AF37" s="135"/>
      <c r="AG37" s="135"/>
      <c r="AH37" s="135"/>
      <c r="AI37" s="135"/>
      <c r="AJ37" s="135"/>
      <c r="AK37" s="135"/>
      <c r="AL37" s="135"/>
      <c r="AM37" s="135"/>
      <c r="AN37" s="135"/>
      <c r="AO37" s="135" t="e">
        <f t="shared" si="51"/>
        <v>#N/A</v>
      </c>
      <c r="AP37" s="142" t="e">
        <f t="shared" si="52"/>
        <v>#N/A</v>
      </c>
      <c r="AQ37" s="135"/>
      <c r="AR37" s="135"/>
      <c r="AS37" s="135"/>
      <c r="AT37" s="135"/>
      <c r="AU37" s="135"/>
      <c r="AV37" s="135" t="e">
        <f t="shared" si="53"/>
        <v>#N/A</v>
      </c>
      <c r="AW37" s="143" t="e">
        <f t="shared" si="54"/>
        <v>#N/A</v>
      </c>
      <c r="AX37" s="135"/>
      <c r="AY37" s="144" t="e">
        <f t="shared" si="38"/>
        <v>#N/A</v>
      </c>
      <c r="AZ37" s="135"/>
      <c r="BA37" s="135"/>
      <c r="BB37" s="135"/>
      <c r="BC37" s="135" t="e">
        <f t="shared" si="39"/>
        <v>#N/A</v>
      </c>
      <c r="BD37" s="145" t="e">
        <f t="shared" si="40"/>
        <v>#N/A</v>
      </c>
      <c r="BE37" s="135"/>
      <c r="BF37" s="135"/>
      <c r="BG37" s="135"/>
      <c r="BH37" s="135"/>
      <c r="BI37" s="135"/>
      <c r="BJ37" s="135" t="e">
        <f t="shared" si="41"/>
        <v>#N/A</v>
      </c>
      <c r="BK37" s="146" t="e">
        <f t="shared" si="42"/>
        <v>#N/A</v>
      </c>
      <c r="BL37" s="135"/>
      <c r="BM37" s="135"/>
      <c r="BN37" s="135"/>
      <c r="BO37" s="135"/>
      <c r="BP37" s="135"/>
      <c r="BQ37" s="135"/>
      <c r="BR37" s="135"/>
      <c r="BS37" s="135" t="e">
        <f t="shared" si="55"/>
        <v>#N/A</v>
      </c>
      <c r="BT37" s="147" t="e">
        <f t="shared" si="56"/>
        <v>#N/A</v>
      </c>
      <c r="BU37" s="135"/>
      <c r="BV37" s="135"/>
      <c r="BW37" s="135"/>
      <c r="BX37" s="135"/>
      <c r="BY37" s="135"/>
      <c r="BZ37" s="135"/>
      <c r="CA37" s="135"/>
      <c r="CB37" s="135" t="e">
        <f t="shared" si="58"/>
        <v>#N/A</v>
      </c>
      <c r="CC37" s="153" t="e">
        <f t="shared" si="44"/>
        <v>#N/A</v>
      </c>
    </row>
    <row r="38" spans="1:81" x14ac:dyDescent="0.2">
      <c r="A38" s="152"/>
      <c r="B38" s="135"/>
      <c r="C38" s="136"/>
      <c r="D38" s="135"/>
      <c r="E38" s="137" t="e">
        <f t="shared" si="46"/>
        <v>#N/A</v>
      </c>
      <c r="F38" s="137" t="e">
        <f t="shared" si="57"/>
        <v>#N/A</v>
      </c>
      <c r="G38" s="138" t="e">
        <f>IF(AND(E38&gt;='GF - Seuil confiance'!$B$9,F38&gt;='GF - Seuil confiance'!$E$9),"Indice de confiance élevé",IF(AND(E38&lt;'GF - Seuil confiance'!$B$9,E38&gt;='GF - Seuil confiance'!$B$10,F38&lt;'GF - Seuil confiance'!$E$9,F38&gt;='GF - Seuil confiance'!$E$10),"Indice de confiance modéré",IF(AND(E38&lt;'GF - Seuil confiance'!$B$10,F38&lt;'GF - Seuil confiance'!$E$10),"Indice de confiance faible",IF(AND(E38&gt;='GF - Seuil confiance'!$B$9,F38&lt;'GF - Seuil confiance'!$E$9,F38&gt;='GF - Seuil confiance'!$E$10),"Indice de confiance modéré",IF(AND(E38&gt;='GF - Seuil confiance'!$B$9,F38&lt;'GF - Seuil confiance'!$E$10),"Indice de confiance faible",IF(AND(E38&gt;='GF - Seuil confiance'!$B$10,E38&lt;'GF - Seuil confiance'!$B$9,F38&lt;'GF - Seuil confiance'!$E$10),"Indice de confiance faible",IF(AND(E38&gt;='GF - Seuil confiance'!$B$10,E38&lt;'GF - Seuil confiance'!$B$9,F38&gt;='GF - Seuil confiance'!$E$9),"Indice de confiance modéré",IF(AND(E38&lt;'GF - Seuil confiance'!$B$10,F38&gt;='GF - Seuil confiance'!$E$9),"Indice de confiance faible",IF(AND(E38&lt;'GF - Seuil confiance'!$B$10,F38&lt;'GF - Seuil confiance'!$E$9,F38&gt;='GF - Seuil confiance'!$E$10),"Indice de confiance faible",IF(AND(E38=0,F38=0),""))))))))))</f>
        <v>#N/A</v>
      </c>
      <c r="H38" s="139"/>
      <c r="I38" s="135"/>
      <c r="J38" s="135"/>
      <c r="K38" s="135"/>
      <c r="L38" s="135"/>
      <c r="M38" s="135"/>
      <c r="N38" s="135"/>
      <c r="O38" s="135"/>
      <c r="P38" s="135"/>
      <c r="Q38" s="135" t="e">
        <f t="shared" si="47"/>
        <v>#N/A</v>
      </c>
      <c r="R38" s="140" t="e">
        <f t="shared" si="48"/>
        <v>#N/A</v>
      </c>
      <c r="S38" s="135"/>
      <c r="T38" s="135"/>
      <c r="U38" s="135"/>
      <c r="V38" s="135"/>
      <c r="W38" s="135"/>
      <c r="X38" s="135"/>
      <c r="Y38" s="135"/>
      <c r="Z38" s="135"/>
      <c r="AA38" s="135"/>
      <c r="AB38" s="135"/>
      <c r="AC38" s="135"/>
      <c r="AD38" s="135" t="e">
        <f t="shared" si="49"/>
        <v>#N/A</v>
      </c>
      <c r="AE38" s="141" t="e">
        <f t="shared" si="50"/>
        <v>#N/A</v>
      </c>
      <c r="AF38" s="135"/>
      <c r="AG38" s="135"/>
      <c r="AH38" s="135"/>
      <c r="AI38" s="135"/>
      <c r="AJ38" s="135"/>
      <c r="AK38" s="135"/>
      <c r="AL38" s="135"/>
      <c r="AM38" s="135"/>
      <c r="AN38" s="135"/>
      <c r="AO38" s="135" t="e">
        <f t="shared" si="51"/>
        <v>#N/A</v>
      </c>
      <c r="AP38" s="142" t="e">
        <f t="shared" si="52"/>
        <v>#N/A</v>
      </c>
      <c r="AQ38" s="135"/>
      <c r="AR38" s="135"/>
      <c r="AS38" s="135"/>
      <c r="AT38" s="135"/>
      <c r="AU38" s="135"/>
      <c r="AV38" s="135" t="e">
        <f t="shared" si="53"/>
        <v>#N/A</v>
      </c>
      <c r="AW38" s="143" t="e">
        <f t="shared" si="54"/>
        <v>#N/A</v>
      </c>
      <c r="AX38" s="135"/>
      <c r="AY38" s="144" t="e">
        <f t="shared" si="38"/>
        <v>#N/A</v>
      </c>
      <c r="AZ38" s="135"/>
      <c r="BA38" s="135"/>
      <c r="BB38" s="135"/>
      <c r="BC38" s="135" t="e">
        <f t="shared" si="39"/>
        <v>#N/A</v>
      </c>
      <c r="BD38" s="145" t="e">
        <f t="shared" si="40"/>
        <v>#N/A</v>
      </c>
      <c r="BE38" s="135"/>
      <c r="BF38" s="135"/>
      <c r="BG38" s="135"/>
      <c r="BH38" s="135"/>
      <c r="BI38" s="135"/>
      <c r="BJ38" s="135" t="e">
        <f t="shared" si="41"/>
        <v>#N/A</v>
      </c>
      <c r="BK38" s="146" t="e">
        <f t="shared" si="42"/>
        <v>#N/A</v>
      </c>
      <c r="BL38" s="135"/>
      <c r="BM38" s="135"/>
      <c r="BN38" s="135"/>
      <c r="BO38" s="135"/>
      <c r="BP38" s="135"/>
      <c r="BQ38" s="135"/>
      <c r="BR38" s="135"/>
      <c r="BS38" s="135" t="e">
        <f t="shared" si="55"/>
        <v>#N/A</v>
      </c>
      <c r="BT38" s="147" t="e">
        <f t="shared" si="56"/>
        <v>#N/A</v>
      </c>
      <c r="BU38" s="135"/>
      <c r="BV38" s="135"/>
      <c r="BW38" s="135"/>
      <c r="BX38" s="135"/>
      <c r="BY38" s="135"/>
      <c r="BZ38" s="135"/>
      <c r="CA38" s="135"/>
      <c r="CB38" s="135" t="e">
        <f t="shared" si="58"/>
        <v>#N/A</v>
      </c>
      <c r="CC38" s="153" t="e">
        <f t="shared" si="44"/>
        <v>#N/A</v>
      </c>
    </row>
    <row r="39" spans="1:81" x14ac:dyDescent="0.2">
      <c r="A39" s="152"/>
      <c r="B39" s="135"/>
      <c r="C39" s="136"/>
      <c r="D39" s="135"/>
      <c r="E39" s="137" t="e">
        <f t="shared" si="46"/>
        <v>#N/A</v>
      </c>
      <c r="F39" s="137" t="e">
        <f t="shared" si="57"/>
        <v>#N/A</v>
      </c>
      <c r="G39" s="138" t="e">
        <f>IF(AND(E39&gt;='GF - Seuil confiance'!$B$9,F39&gt;='GF - Seuil confiance'!$E$9),"Indice de confiance élevé",IF(AND(E39&lt;'GF - Seuil confiance'!$B$9,E39&gt;='GF - Seuil confiance'!$B$10,F39&lt;'GF - Seuil confiance'!$E$9,F39&gt;='GF - Seuil confiance'!$E$10),"Indice de confiance modéré",IF(AND(E39&lt;'GF - Seuil confiance'!$B$10,F39&lt;'GF - Seuil confiance'!$E$10),"Indice de confiance faible",IF(AND(E39&gt;='GF - Seuil confiance'!$B$9,F39&lt;'GF - Seuil confiance'!$E$9,F39&gt;='GF - Seuil confiance'!$E$10),"Indice de confiance modéré",IF(AND(E39&gt;='GF - Seuil confiance'!$B$9,F39&lt;'GF - Seuil confiance'!$E$10),"Indice de confiance faible",IF(AND(E39&gt;='GF - Seuil confiance'!$B$10,E39&lt;'GF - Seuil confiance'!$B$9,F39&lt;'GF - Seuil confiance'!$E$10),"Indice de confiance faible",IF(AND(E39&gt;='GF - Seuil confiance'!$B$10,E39&lt;'GF - Seuil confiance'!$B$9,F39&gt;='GF - Seuil confiance'!$E$9),"Indice de confiance modéré",IF(AND(E39&lt;'GF - Seuil confiance'!$B$10,F39&gt;='GF - Seuil confiance'!$E$9),"Indice de confiance faible",IF(AND(E39&lt;'GF - Seuil confiance'!$B$10,F39&lt;'GF - Seuil confiance'!$E$9,F39&gt;='GF - Seuil confiance'!$E$10),"Indice de confiance faible",IF(AND(E39=0,F39=0),""))))))))))</f>
        <v>#N/A</v>
      </c>
      <c r="H39" s="139"/>
      <c r="I39" s="135"/>
      <c r="J39" s="135"/>
      <c r="K39" s="135"/>
      <c r="L39" s="135"/>
      <c r="M39" s="135"/>
      <c r="N39" s="135"/>
      <c r="O39" s="135"/>
      <c r="P39" s="135"/>
      <c r="Q39" s="135" t="e">
        <f t="shared" si="47"/>
        <v>#N/A</v>
      </c>
      <c r="R39" s="140" t="e">
        <f t="shared" si="48"/>
        <v>#N/A</v>
      </c>
      <c r="S39" s="135"/>
      <c r="T39" s="135"/>
      <c r="U39" s="135"/>
      <c r="V39" s="135"/>
      <c r="W39" s="135"/>
      <c r="X39" s="135"/>
      <c r="Y39" s="135"/>
      <c r="Z39" s="135"/>
      <c r="AA39" s="135"/>
      <c r="AB39" s="135"/>
      <c r="AC39" s="135"/>
      <c r="AD39" s="135" t="e">
        <f t="shared" si="49"/>
        <v>#N/A</v>
      </c>
      <c r="AE39" s="141" t="e">
        <f t="shared" si="50"/>
        <v>#N/A</v>
      </c>
      <c r="AF39" s="135"/>
      <c r="AG39" s="135"/>
      <c r="AH39" s="135"/>
      <c r="AI39" s="135"/>
      <c r="AJ39" s="135"/>
      <c r="AK39" s="135"/>
      <c r="AL39" s="135"/>
      <c r="AM39" s="135"/>
      <c r="AN39" s="135"/>
      <c r="AO39" s="135" t="e">
        <f t="shared" si="51"/>
        <v>#N/A</v>
      </c>
      <c r="AP39" s="142" t="e">
        <f t="shared" si="52"/>
        <v>#N/A</v>
      </c>
      <c r="AQ39" s="135"/>
      <c r="AR39" s="135"/>
      <c r="AS39" s="135"/>
      <c r="AT39" s="135"/>
      <c r="AU39" s="135"/>
      <c r="AV39" s="135" t="e">
        <f t="shared" si="53"/>
        <v>#N/A</v>
      </c>
      <c r="AW39" s="143" t="e">
        <f t="shared" si="54"/>
        <v>#N/A</v>
      </c>
      <c r="AX39" s="135"/>
      <c r="AY39" s="144" t="e">
        <f t="shared" si="38"/>
        <v>#N/A</v>
      </c>
      <c r="AZ39" s="135"/>
      <c r="BA39" s="135"/>
      <c r="BB39" s="135"/>
      <c r="BC39" s="135" t="e">
        <f t="shared" si="39"/>
        <v>#N/A</v>
      </c>
      <c r="BD39" s="145" t="e">
        <f t="shared" si="40"/>
        <v>#N/A</v>
      </c>
      <c r="BE39" s="135"/>
      <c r="BF39" s="135"/>
      <c r="BG39" s="135"/>
      <c r="BH39" s="135"/>
      <c r="BI39" s="135"/>
      <c r="BJ39" s="135" t="e">
        <f t="shared" si="41"/>
        <v>#N/A</v>
      </c>
      <c r="BK39" s="146" t="e">
        <f t="shared" si="42"/>
        <v>#N/A</v>
      </c>
      <c r="BL39" s="135"/>
      <c r="BM39" s="135"/>
      <c r="BN39" s="135"/>
      <c r="BO39" s="135"/>
      <c r="BP39" s="135"/>
      <c r="BQ39" s="135"/>
      <c r="BR39" s="135"/>
      <c r="BS39" s="135" t="e">
        <f t="shared" si="55"/>
        <v>#N/A</v>
      </c>
      <c r="BT39" s="147" t="e">
        <f t="shared" si="56"/>
        <v>#N/A</v>
      </c>
      <c r="BU39" s="135"/>
      <c r="BV39" s="135"/>
      <c r="BW39" s="135"/>
      <c r="BX39" s="135"/>
      <c r="BY39" s="135"/>
      <c r="BZ39" s="135"/>
      <c r="CA39" s="135"/>
      <c r="CB39" s="135" t="e">
        <f t="shared" si="58"/>
        <v>#N/A</v>
      </c>
      <c r="CC39" s="153" t="e">
        <f t="shared" si="44"/>
        <v>#N/A</v>
      </c>
    </row>
    <row r="40" spans="1:81" x14ac:dyDescent="0.2">
      <c r="A40" s="152"/>
      <c r="B40" s="135"/>
      <c r="C40" s="136"/>
      <c r="D40" s="135"/>
      <c r="E40" s="137" t="e">
        <f t="shared" si="46"/>
        <v>#N/A</v>
      </c>
      <c r="F40" s="137" t="e">
        <f t="shared" si="57"/>
        <v>#N/A</v>
      </c>
      <c r="G40" s="138" t="e">
        <f>IF(AND(E40&gt;='GF - Seuil confiance'!$B$9,F40&gt;='GF - Seuil confiance'!$E$9),"Indice de confiance élevé",IF(AND(E40&lt;'GF - Seuil confiance'!$B$9,E40&gt;='GF - Seuil confiance'!$B$10,F40&lt;'GF - Seuil confiance'!$E$9,F40&gt;='GF - Seuil confiance'!$E$10),"Indice de confiance modéré",IF(AND(E40&lt;'GF - Seuil confiance'!$B$10,F40&lt;'GF - Seuil confiance'!$E$10),"Indice de confiance faible",IF(AND(E40&gt;='GF - Seuil confiance'!$B$9,F40&lt;'GF - Seuil confiance'!$E$9,F40&gt;='GF - Seuil confiance'!$E$10),"Indice de confiance modéré",IF(AND(E40&gt;='GF - Seuil confiance'!$B$9,F40&lt;'GF - Seuil confiance'!$E$10),"Indice de confiance faible",IF(AND(E40&gt;='GF - Seuil confiance'!$B$10,E40&lt;'GF - Seuil confiance'!$B$9,F40&lt;'GF - Seuil confiance'!$E$10),"Indice de confiance faible",IF(AND(E40&gt;='GF - Seuil confiance'!$B$10,E40&lt;'GF - Seuil confiance'!$B$9,F40&gt;='GF - Seuil confiance'!$E$9),"Indice de confiance modéré",IF(AND(E40&lt;'GF - Seuil confiance'!$B$10,F40&gt;='GF - Seuil confiance'!$E$9),"Indice de confiance faible",IF(AND(E40&lt;'GF - Seuil confiance'!$B$10,F40&lt;'GF - Seuil confiance'!$E$9,F40&gt;='GF - Seuil confiance'!$E$10),"Indice de confiance faible",IF(AND(E40=0,F40=0),""))))))))))</f>
        <v>#N/A</v>
      </c>
      <c r="H40" s="139"/>
      <c r="I40" s="135"/>
      <c r="J40" s="135"/>
      <c r="K40" s="135"/>
      <c r="L40" s="135"/>
      <c r="M40" s="135"/>
      <c r="N40" s="135"/>
      <c r="O40" s="135"/>
      <c r="P40" s="135"/>
      <c r="Q40" s="135" t="e">
        <f t="shared" si="47"/>
        <v>#N/A</v>
      </c>
      <c r="R40" s="140" t="e">
        <f t="shared" si="48"/>
        <v>#N/A</v>
      </c>
      <c r="S40" s="135"/>
      <c r="T40" s="135"/>
      <c r="U40" s="135"/>
      <c r="V40" s="135"/>
      <c r="W40" s="135"/>
      <c r="X40" s="135"/>
      <c r="Y40" s="135"/>
      <c r="Z40" s="135"/>
      <c r="AA40" s="135"/>
      <c r="AB40" s="135"/>
      <c r="AC40" s="135"/>
      <c r="AD40" s="135" t="e">
        <f t="shared" si="49"/>
        <v>#N/A</v>
      </c>
      <c r="AE40" s="141" t="e">
        <f t="shared" si="50"/>
        <v>#N/A</v>
      </c>
      <c r="AF40" s="135"/>
      <c r="AG40" s="135"/>
      <c r="AH40" s="135"/>
      <c r="AI40" s="135"/>
      <c r="AJ40" s="135"/>
      <c r="AK40" s="135"/>
      <c r="AL40" s="135"/>
      <c r="AM40" s="135"/>
      <c r="AN40" s="135"/>
      <c r="AO40" s="135" t="e">
        <f t="shared" si="51"/>
        <v>#N/A</v>
      </c>
      <c r="AP40" s="142" t="e">
        <f t="shared" si="52"/>
        <v>#N/A</v>
      </c>
      <c r="AQ40" s="135"/>
      <c r="AR40" s="135"/>
      <c r="AS40" s="135"/>
      <c r="AT40" s="135"/>
      <c r="AU40" s="135"/>
      <c r="AV40" s="135" t="e">
        <f t="shared" si="53"/>
        <v>#N/A</v>
      </c>
      <c r="AW40" s="143" t="e">
        <f t="shared" si="54"/>
        <v>#N/A</v>
      </c>
      <c r="AX40" s="135"/>
      <c r="AY40" s="144" t="e">
        <f t="shared" si="38"/>
        <v>#N/A</v>
      </c>
      <c r="AZ40" s="135"/>
      <c r="BA40" s="135"/>
      <c r="BB40" s="135"/>
      <c r="BC40" s="135" t="e">
        <f t="shared" si="39"/>
        <v>#N/A</v>
      </c>
      <c r="BD40" s="145" t="e">
        <f t="shared" si="40"/>
        <v>#N/A</v>
      </c>
      <c r="BE40" s="135"/>
      <c r="BF40" s="135"/>
      <c r="BG40" s="135"/>
      <c r="BH40" s="135"/>
      <c r="BI40" s="135"/>
      <c r="BJ40" s="135" t="e">
        <f t="shared" si="41"/>
        <v>#N/A</v>
      </c>
      <c r="BK40" s="146" t="e">
        <f t="shared" si="42"/>
        <v>#N/A</v>
      </c>
      <c r="BL40" s="135"/>
      <c r="BM40" s="135"/>
      <c r="BN40" s="135"/>
      <c r="BO40" s="135"/>
      <c r="BP40" s="135"/>
      <c r="BQ40" s="135"/>
      <c r="BR40" s="135"/>
      <c r="BS40" s="135" t="e">
        <f t="shared" si="55"/>
        <v>#N/A</v>
      </c>
      <c r="BT40" s="147" t="e">
        <f t="shared" si="56"/>
        <v>#N/A</v>
      </c>
      <c r="BU40" s="135"/>
      <c r="BV40" s="135"/>
      <c r="BW40" s="135"/>
      <c r="BX40" s="135"/>
      <c r="BY40" s="135"/>
      <c r="BZ40" s="135"/>
      <c r="CA40" s="135"/>
      <c r="CB40" s="135" t="e">
        <f t="shared" si="58"/>
        <v>#N/A</v>
      </c>
      <c r="CC40" s="153" t="e">
        <f t="shared" si="44"/>
        <v>#N/A</v>
      </c>
    </row>
    <row r="41" spans="1:81" x14ac:dyDescent="0.2">
      <c r="A41" s="152"/>
      <c r="B41" s="135"/>
      <c r="C41" s="136"/>
      <c r="D41" s="135"/>
      <c r="E41" s="137" t="e">
        <f t="shared" si="46"/>
        <v>#N/A</v>
      </c>
      <c r="F41" s="137" t="e">
        <f t="shared" si="57"/>
        <v>#N/A</v>
      </c>
      <c r="G41" s="138" t="e">
        <f>IF(AND(E41&gt;='GF - Seuil confiance'!$B$9,F41&gt;='GF - Seuil confiance'!$E$9),"Indice de confiance élevé",IF(AND(E41&lt;'GF - Seuil confiance'!$B$9,E41&gt;='GF - Seuil confiance'!$B$10,F41&lt;'GF - Seuil confiance'!$E$9,F41&gt;='GF - Seuil confiance'!$E$10),"Indice de confiance modéré",IF(AND(E41&lt;'GF - Seuil confiance'!$B$10,F41&lt;'GF - Seuil confiance'!$E$10),"Indice de confiance faible",IF(AND(E41&gt;='GF - Seuil confiance'!$B$9,F41&lt;'GF - Seuil confiance'!$E$9,F41&gt;='GF - Seuil confiance'!$E$10),"Indice de confiance modéré",IF(AND(E41&gt;='GF - Seuil confiance'!$B$9,F41&lt;'GF - Seuil confiance'!$E$10),"Indice de confiance faible",IF(AND(E41&gt;='GF - Seuil confiance'!$B$10,E41&lt;'GF - Seuil confiance'!$B$9,F41&lt;'GF - Seuil confiance'!$E$10),"Indice de confiance faible",IF(AND(E41&gt;='GF - Seuil confiance'!$B$10,E41&lt;'GF - Seuil confiance'!$B$9,F41&gt;='GF - Seuil confiance'!$E$9),"Indice de confiance modéré",IF(AND(E41&lt;'GF - Seuil confiance'!$B$10,F41&gt;='GF - Seuil confiance'!$E$9),"Indice de confiance faible",IF(AND(E41&lt;'GF - Seuil confiance'!$B$10,F41&lt;'GF - Seuil confiance'!$E$9,F41&gt;='GF - Seuil confiance'!$E$10),"Indice de confiance faible",IF(AND(E41=0,F41=0),""))))))))))</f>
        <v>#N/A</v>
      </c>
      <c r="H41" s="139"/>
      <c r="I41" s="135"/>
      <c r="J41" s="135"/>
      <c r="K41" s="135"/>
      <c r="L41" s="135"/>
      <c r="M41" s="135"/>
      <c r="N41" s="135"/>
      <c r="O41" s="135"/>
      <c r="P41" s="135"/>
      <c r="Q41" s="135" t="e">
        <f t="shared" si="47"/>
        <v>#N/A</v>
      </c>
      <c r="R41" s="140" t="e">
        <f t="shared" si="48"/>
        <v>#N/A</v>
      </c>
      <c r="S41" s="135"/>
      <c r="T41" s="135"/>
      <c r="U41" s="135"/>
      <c r="V41" s="135"/>
      <c r="W41" s="135"/>
      <c r="X41" s="135"/>
      <c r="Y41" s="135"/>
      <c r="Z41" s="135"/>
      <c r="AA41" s="135"/>
      <c r="AB41" s="135"/>
      <c r="AC41" s="135"/>
      <c r="AD41" s="135" t="e">
        <f t="shared" si="49"/>
        <v>#N/A</v>
      </c>
      <c r="AE41" s="141" t="e">
        <f t="shared" si="50"/>
        <v>#N/A</v>
      </c>
      <c r="AF41" s="135"/>
      <c r="AG41" s="135"/>
      <c r="AH41" s="135"/>
      <c r="AI41" s="135"/>
      <c r="AJ41" s="135"/>
      <c r="AK41" s="135"/>
      <c r="AL41" s="135"/>
      <c r="AM41" s="135"/>
      <c r="AN41" s="135"/>
      <c r="AO41" s="135" t="e">
        <f t="shared" si="51"/>
        <v>#N/A</v>
      </c>
      <c r="AP41" s="142" t="e">
        <f t="shared" si="52"/>
        <v>#N/A</v>
      </c>
      <c r="AQ41" s="135"/>
      <c r="AR41" s="135"/>
      <c r="AS41" s="135"/>
      <c r="AT41" s="135"/>
      <c r="AU41" s="135"/>
      <c r="AV41" s="135" t="e">
        <f t="shared" si="53"/>
        <v>#N/A</v>
      </c>
      <c r="AW41" s="143" t="e">
        <f t="shared" si="54"/>
        <v>#N/A</v>
      </c>
      <c r="AX41" s="135"/>
      <c r="AY41" s="144" t="e">
        <f t="shared" si="38"/>
        <v>#N/A</v>
      </c>
      <c r="AZ41" s="135"/>
      <c r="BA41" s="135"/>
      <c r="BB41" s="135"/>
      <c r="BC41" s="135" t="e">
        <f t="shared" si="39"/>
        <v>#N/A</v>
      </c>
      <c r="BD41" s="145" t="e">
        <f t="shared" si="40"/>
        <v>#N/A</v>
      </c>
      <c r="BE41" s="135"/>
      <c r="BF41" s="135"/>
      <c r="BG41" s="135"/>
      <c r="BH41" s="135"/>
      <c r="BI41" s="135"/>
      <c r="BJ41" s="135" t="e">
        <f t="shared" si="41"/>
        <v>#N/A</v>
      </c>
      <c r="BK41" s="146" t="e">
        <f t="shared" si="42"/>
        <v>#N/A</v>
      </c>
      <c r="BL41" s="135"/>
      <c r="BM41" s="135"/>
      <c r="BN41" s="135"/>
      <c r="BO41" s="135"/>
      <c r="BP41" s="135"/>
      <c r="BQ41" s="135"/>
      <c r="BR41" s="135"/>
      <c r="BS41" s="135" t="e">
        <f t="shared" si="55"/>
        <v>#N/A</v>
      </c>
      <c r="BT41" s="147" t="e">
        <f t="shared" si="56"/>
        <v>#N/A</v>
      </c>
      <c r="BU41" s="135"/>
      <c r="BV41" s="135"/>
      <c r="BW41" s="135"/>
      <c r="BX41" s="135"/>
      <c r="BY41" s="135"/>
      <c r="BZ41" s="135"/>
      <c r="CA41" s="135"/>
      <c r="CB41" s="135" t="e">
        <f t="shared" si="58"/>
        <v>#N/A</v>
      </c>
      <c r="CC41" s="153" t="e">
        <f t="shared" si="44"/>
        <v>#N/A</v>
      </c>
    </row>
    <row r="42" spans="1:81" x14ac:dyDescent="0.2">
      <c r="A42" s="152"/>
      <c r="B42" s="135"/>
      <c r="C42" s="136"/>
      <c r="D42" s="135"/>
      <c r="E42" s="137" t="e">
        <f t="shared" si="46"/>
        <v>#N/A</v>
      </c>
      <c r="F42" s="137" t="e">
        <f t="shared" si="57"/>
        <v>#N/A</v>
      </c>
      <c r="G42" s="138" t="e">
        <f>IF(AND(E42&gt;='GF - Seuil confiance'!$B$9,F42&gt;='GF - Seuil confiance'!$E$9),"Indice de confiance élevé",IF(AND(E42&lt;'GF - Seuil confiance'!$B$9,E42&gt;='GF - Seuil confiance'!$B$10,F42&lt;'GF - Seuil confiance'!$E$9,F42&gt;='GF - Seuil confiance'!$E$10),"Indice de confiance modéré",IF(AND(E42&lt;'GF - Seuil confiance'!$B$10,F42&lt;'GF - Seuil confiance'!$E$10),"Indice de confiance faible",IF(AND(E42&gt;='GF - Seuil confiance'!$B$9,F42&lt;'GF - Seuil confiance'!$E$9,F42&gt;='GF - Seuil confiance'!$E$10),"Indice de confiance modéré",IF(AND(E42&gt;='GF - Seuil confiance'!$B$9,F42&lt;'GF - Seuil confiance'!$E$10),"Indice de confiance faible",IF(AND(E42&gt;='GF - Seuil confiance'!$B$10,E42&lt;'GF - Seuil confiance'!$B$9,F42&lt;'GF - Seuil confiance'!$E$10),"Indice de confiance faible",IF(AND(E42&gt;='GF - Seuil confiance'!$B$10,E42&lt;'GF - Seuil confiance'!$B$9,F42&gt;='GF - Seuil confiance'!$E$9),"Indice de confiance modéré",IF(AND(E42&lt;'GF - Seuil confiance'!$B$10,F42&gt;='GF - Seuil confiance'!$E$9),"Indice de confiance faible",IF(AND(E42&lt;'GF - Seuil confiance'!$B$10,F42&lt;'GF - Seuil confiance'!$E$9,F42&gt;='GF - Seuil confiance'!$E$10),"Indice de confiance faible",IF(AND(E42=0,F42=0),""))))))))))</f>
        <v>#N/A</v>
      </c>
      <c r="H42" s="139"/>
      <c r="I42" s="135"/>
      <c r="J42" s="135"/>
      <c r="K42" s="135"/>
      <c r="L42" s="135"/>
      <c r="M42" s="135"/>
      <c r="N42" s="135"/>
      <c r="O42" s="135"/>
      <c r="P42" s="135"/>
      <c r="Q42" s="135" t="e">
        <f t="shared" si="47"/>
        <v>#N/A</v>
      </c>
      <c r="R42" s="140" t="e">
        <f t="shared" si="48"/>
        <v>#N/A</v>
      </c>
      <c r="S42" s="135"/>
      <c r="T42" s="135"/>
      <c r="U42" s="135"/>
      <c r="V42" s="135"/>
      <c r="W42" s="135"/>
      <c r="X42" s="135"/>
      <c r="Y42" s="135"/>
      <c r="Z42" s="135"/>
      <c r="AA42" s="135"/>
      <c r="AB42" s="135"/>
      <c r="AC42" s="135"/>
      <c r="AD42" s="135" t="e">
        <f t="shared" si="49"/>
        <v>#N/A</v>
      </c>
      <c r="AE42" s="141" t="e">
        <f t="shared" si="50"/>
        <v>#N/A</v>
      </c>
      <c r="AF42" s="135"/>
      <c r="AG42" s="135"/>
      <c r="AH42" s="135"/>
      <c r="AI42" s="135"/>
      <c r="AJ42" s="135"/>
      <c r="AK42" s="135"/>
      <c r="AL42" s="135"/>
      <c r="AM42" s="135"/>
      <c r="AN42" s="135"/>
      <c r="AO42" s="135" t="e">
        <f t="shared" si="51"/>
        <v>#N/A</v>
      </c>
      <c r="AP42" s="142" t="e">
        <f t="shared" si="52"/>
        <v>#N/A</v>
      </c>
      <c r="AQ42" s="135"/>
      <c r="AR42" s="135"/>
      <c r="AS42" s="135"/>
      <c r="AT42" s="135"/>
      <c r="AU42" s="135"/>
      <c r="AV42" s="135" t="e">
        <f t="shared" si="53"/>
        <v>#N/A</v>
      </c>
      <c r="AW42" s="143" t="e">
        <f t="shared" si="54"/>
        <v>#N/A</v>
      </c>
      <c r="AX42" s="135"/>
      <c r="AY42" s="144" t="e">
        <f t="shared" si="38"/>
        <v>#N/A</v>
      </c>
      <c r="AZ42" s="135"/>
      <c r="BA42" s="135"/>
      <c r="BB42" s="135"/>
      <c r="BC42" s="135" t="e">
        <f t="shared" si="39"/>
        <v>#N/A</v>
      </c>
      <c r="BD42" s="145" t="e">
        <f t="shared" si="40"/>
        <v>#N/A</v>
      </c>
      <c r="BE42" s="135"/>
      <c r="BF42" s="135"/>
      <c r="BG42" s="135"/>
      <c r="BH42" s="135"/>
      <c r="BI42" s="135"/>
      <c r="BJ42" s="135" t="e">
        <f t="shared" si="41"/>
        <v>#N/A</v>
      </c>
      <c r="BK42" s="146" t="e">
        <f t="shared" si="42"/>
        <v>#N/A</v>
      </c>
      <c r="BL42" s="135"/>
      <c r="BM42" s="135"/>
      <c r="BN42" s="135"/>
      <c r="BO42" s="135"/>
      <c r="BP42" s="135"/>
      <c r="BQ42" s="135"/>
      <c r="BR42" s="135"/>
      <c r="BS42" s="135" t="e">
        <f t="shared" si="55"/>
        <v>#N/A</v>
      </c>
      <c r="BT42" s="147" t="e">
        <f t="shared" si="56"/>
        <v>#N/A</v>
      </c>
      <c r="BU42" s="135"/>
      <c r="BV42" s="135"/>
      <c r="BW42" s="135"/>
      <c r="BX42" s="135"/>
      <c r="BY42" s="135"/>
      <c r="BZ42" s="135"/>
      <c r="CA42" s="135"/>
      <c r="CB42" s="135" t="e">
        <f t="shared" si="58"/>
        <v>#N/A</v>
      </c>
      <c r="CC42" s="153" t="e">
        <f t="shared" si="44"/>
        <v>#N/A</v>
      </c>
    </row>
    <row r="43" spans="1:81" x14ac:dyDescent="0.2">
      <c r="A43" s="152"/>
      <c r="B43" s="135"/>
      <c r="C43" s="136"/>
      <c r="D43" s="135"/>
      <c r="E43" s="137" t="e">
        <f t="shared" si="46"/>
        <v>#N/A</v>
      </c>
      <c r="F43" s="137" t="e">
        <f t="shared" si="57"/>
        <v>#N/A</v>
      </c>
      <c r="G43" s="138" t="e">
        <f>IF(AND(E43&gt;='GF - Seuil confiance'!$B$9,F43&gt;='GF - Seuil confiance'!$E$9),"Indice de confiance élevé",IF(AND(E43&lt;'GF - Seuil confiance'!$B$9,E43&gt;='GF - Seuil confiance'!$B$10,F43&lt;'GF - Seuil confiance'!$E$9,F43&gt;='GF - Seuil confiance'!$E$10),"Indice de confiance modéré",IF(AND(E43&lt;'GF - Seuil confiance'!$B$10,F43&lt;'GF - Seuil confiance'!$E$10),"Indice de confiance faible",IF(AND(E43&gt;='GF - Seuil confiance'!$B$9,F43&lt;'GF - Seuil confiance'!$E$9,F43&gt;='GF - Seuil confiance'!$E$10),"Indice de confiance modéré",IF(AND(E43&gt;='GF - Seuil confiance'!$B$9,F43&lt;'GF - Seuil confiance'!$E$10),"Indice de confiance faible",IF(AND(E43&gt;='GF - Seuil confiance'!$B$10,E43&lt;'GF - Seuil confiance'!$B$9,F43&lt;'GF - Seuil confiance'!$E$10),"Indice de confiance faible",IF(AND(E43&gt;='GF - Seuil confiance'!$B$10,E43&lt;'GF - Seuil confiance'!$B$9,F43&gt;='GF - Seuil confiance'!$E$9),"Indice de confiance modéré",IF(AND(E43&lt;'GF - Seuil confiance'!$B$10,F43&gt;='GF - Seuil confiance'!$E$9),"Indice de confiance faible",IF(AND(E43&lt;'GF - Seuil confiance'!$B$10,F43&lt;'GF - Seuil confiance'!$E$9,F43&gt;='GF - Seuil confiance'!$E$10),"Indice de confiance faible",IF(AND(E43=0,F43=0),""))))))))))</f>
        <v>#N/A</v>
      </c>
      <c r="H43" s="139"/>
      <c r="I43" s="135"/>
      <c r="J43" s="135"/>
      <c r="K43" s="135"/>
      <c r="L43" s="135"/>
      <c r="M43" s="135"/>
      <c r="N43" s="135"/>
      <c r="O43" s="135"/>
      <c r="P43" s="135"/>
      <c r="Q43" s="135" t="e">
        <f t="shared" si="47"/>
        <v>#N/A</v>
      </c>
      <c r="R43" s="140" t="e">
        <f t="shared" si="48"/>
        <v>#N/A</v>
      </c>
      <c r="S43" s="135"/>
      <c r="T43" s="135"/>
      <c r="U43" s="135"/>
      <c r="V43" s="135"/>
      <c r="W43" s="135"/>
      <c r="X43" s="135"/>
      <c r="Y43" s="135"/>
      <c r="Z43" s="135"/>
      <c r="AA43" s="135"/>
      <c r="AB43" s="135"/>
      <c r="AC43" s="135"/>
      <c r="AD43" s="135" t="e">
        <f t="shared" si="49"/>
        <v>#N/A</v>
      </c>
      <c r="AE43" s="141" t="e">
        <f t="shared" si="50"/>
        <v>#N/A</v>
      </c>
      <c r="AF43" s="135"/>
      <c r="AG43" s="135"/>
      <c r="AH43" s="135"/>
      <c r="AI43" s="135"/>
      <c r="AJ43" s="135"/>
      <c r="AK43" s="135"/>
      <c r="AL43" s="135"/>
      <c r="AM43" s="135"/>
      <c r="AN43" s="135"/>
      <c r="AO43" s="135" t="e">
        <f t="shared" si="51"/>
        <v>#N/A</v>
      </c>
      <c r="AP43" s="142" t="e">
        <f t="shared" si="52"/>
        <v>#N/A</v>
      </c>
      <c r="AQ43" s="135"/>
      <c r="AR43" s="135"/>
      <c r="AS43" s="135"/>
      <c r="AT43" s="135"/>
      <c r="AU43" s="135"/>
      <c r="AV43" s="135" t="e">
        <f t="shared" si="53"/>
        <v>#N/A</v>
      </c>
      <c r="AW43" s="143" t="e">
        <f t="shared" si="54"/>
        <v>#N/A</v>
      </c>
      <c r="AX43" s="135"/>
      <c r="AY43" s="144" t="e">
        <f t="shared" si="38"/>
        <v>#N/A</v>
      </c>
      <c r="AZ43" s="135"/>
      <c r="BA43" s="135"/>
      <c r="BB43" s="135"/>
      <c r="BC43" s="135" t="e">
        <f t="shared" si="39"/>
        <v>#N/A</v>
      </c>
      <c r="BD43" s="145" t="e">
        <f t="shared" si="40"/>
        <v>#N/A</v>
      </c>
      <c r="BE43" s="135"/>
      <c r="BF43" s="135"/>
      <c r="BG43" s="135"/>
      <c r="BH43" s="135"/>
      <c r="BI43" s="135"/>
      <c r="BJ43" s="135" t="e">
        <f t="shared" si="41"/>
        <v>#N/A</v>
      </c>
      <c r="BK43" s="146" t="e">
        <f t="shared" si="42"/>
        <v>#N/A</v>
      </c>
      <c r="BL43" s="135"/>
      <c r="BM43" s="135"/>
      <c r="BN43" s="135"/>
      <c r="BO43" s="135"/>
      <c r="BP43" s="135"/>
      <c r="BQ43" s="135"/>
      <c r="BR43" s="135"/>
      <c r="BS43" s="135" t="e">
        <f t="shared" si="55"/>
        <v>#N/A</v>
      </c>
      <c r="BT43" s="147" t="e">
        <f t="shared" si="56"/>
        <v>#N/A</v>
      </c>
      <c r="BU43" s="135"/>
      <c r="BV43" s="135"/>
      <c r="BW43" s="135"/>
      <c r="BX43" s="135"/>
      <c r="BY43" s="135"/>
      <c r="BZ43" s="135"/>
      <c r="CA43" s="135"/>
      <c r="CB43" s="135" t="e">
        <f t="shared" si="58"/>
        <v>#N/A</v>
      </c>
      <c r="CC43" s="153" t="e">
        <f t="shared" si="44"/>
        <v>#N/A</v>
      </c>
    </row>
    <row r="44" spans="1:81" x14ac:dyDescent="0.2">
      <c r="A44" s="152"/>
      <c r="B44" s="135"/>
      <c r="C44" s="136"/>
      <c r="D44" s="135"/>
      <c r="E44" s="137" t="e">
        <f t="shared" si="46"/>
        <v>#N/A</v>
      </c>
      <c r="F44" s="137" t="e">
        <f t="shared" si="57"/>
        <v>#N/A</v>
      </c>
      <c r="G44" s="138" t="e">
        <f>IF(AND(E44&gt;='GF - Seuil confiance'!$B$9,F44&gt;='GF - Seuil confiance'!$E$9),"Indice de confiance élevé",IF(AND(E44&lt;'GF - Seuil confiance'!$B$9,E44&gt;='GF - Seuil confiance'!$B$10,F44&lt;'GF - Seuil confiance'!$E$9,F44&gt;='GF - Seuil confiance'!$E$10),"Indice de confiance modéré",IF(AND(E44&lt;'GF - Seuil confiance'!$B$10,F44&lt;'GF - Seuil confiance'!$E$10),"Indice de confiance faible",IF(AND(E44&gt;='GF - Seuil confiance'!$B$9,F44&lt;'GF - Seuil confiance'!$E$9,F44&gt;='GF - Seuil confiance'!$E$10),"Indice de confiance modéré",IF(AND(E44&gt;='GF - Seuil confiance'!$B$9,F44&lt;'GF - Seuil confiance'!$E$10),"Indice de confiance faible",IF(AND(E44&gt;='GF - Seuil confiance'!$B$10,E44&lt;'GF - Seuil confiance'!$B$9,F44&lt;'GF - Seuil confiance'!$E$10),"Indice de confiance faible",IF(AND(E44&gt;='GF - Seuil confiance'!$B$10,E44&lt;'GF - Seuil confiance'!$B$9,F44&gt;='GF - Seuil confiance'!$E$9),"Indice de confiance modéré",IF(AND(E44&lt;'GF - Seuil confiance'!$B$10,F44&gt;='GF - Seuil confiance'!$E$9),"Indice de confiance faible",IF(AND(E44&lt;'GF - Seuil confiance'!$B$10,F44&lt;'GF - Seuil confiance'!$E$9,F44&gt;='GF - Seuil confiance'!$E$10),"Indice de confiance faible",IF(AND(E44=0,F44=0),""))))))))))</f>
        <v>#N/A</v>
      </c>
      <c r="H44" s="139"/>
      <c r="I44" s="135"/>
      <c r="J44" s="135"/>
      <c r="K44" s="135"/>
      <c r="L44" s="135"/>
      <c r="M44" s="135"/>
      <c r="N44" s="135"/>
      <c r="O44" s="135"/>
      <c r="P44" s="135"/>
      <c r="Q44" s="135" t="e">
        <f t="shared" si="47"/>
        <v>#N/A</v>
      </c>
      <c r="R44" s="140" t="e">
        <f t="shared" si="48"/>
        <v>#N/A</v>
      </c>
      <c r="S44" s="135"/>
      <c r="T44" s="135"/>
      <c r="U44" s="135"/>
      <c r="V44" s="135"/>
      <c r="W44" s="135"/>
      <c r="X44" s="135"/>
      <c r="Y44" s="135"/>
      <c r="Z44" s="135"/>
      <c r="AA44" s="135"/>
      <c r="AB44" s="135"/>
      <c r="AC44" s="135"/>
      <c r="AD44" s="135" t="e">
        <f t="shared" si="49"/>
        <v>#N/A</v>
      </c>
      <c r="AE44" s="141" t="e">
        <f t="shared" si="50"/>
        <v>#N/A</v>
      </c>
      <c r="AF44" s="135"/>
      <c r="AG44" s="135"/>
      <c r="AH44" s="135"/>
      <c r="AI44" s="135"/>
      <c r="AJ44" s="135"/>
      <c r="AK44" s="135"/>
      <c r="AL44" s="135"/>
      <c r="AM44" s="135"/>
      <c r="AN44" s="135"/>
      <c r="AO44" s="135" t="e">
        <f t="shared" si="51"/>
        <v>#N/A</v>
      </c>
      <c r="AP44" s="142" t="e">
        <f t="shared" si="52"/>
        <v>#N/A</v>
      </c>
      <c r="AQ44" s="135"/>
      <c r="AR44" s="135"/>
      <c r="AS44" s="135"/>
      <c r="AT44" s="135"/>
      <c r="AU44" s="135"/>
      <c r="AV44" s="135" t="e">
        <f t="shared" si="53"/>
        <v>#N/A</v>
      </c>
      <c r="AW44" s="143" t="e">
        <f t="shared" si="54"/>
        <v>#N/A</v>
      </c>
      <c r="AX44" s="135"/>
      <c r="AY44" s="144" t="e">
        <f t="shared" si="38"/>
        <v>#N/A</v>
      </c>
      <c r="AZ44" s="135"/>
      <c r="BA44" s="135"/>
      <c r="BB44" s="135"/>
      <c r="BC44" s="135" t="e">
        <f t="shared" si="39"/>
        <v>#N/A</v>
      </c>
      <c r="BD44" s="145" t="e">
        <f t="shared" si="40"/>
        <v>#N/A</v>
      </c>
      <c r="BE44" s="135"/>
      <c r="BF44" s="135"/>
      <c r="BG44" s="135"/>
      <c r="BH44" s="135"/>
      <c r="BI44" s="135"/>
      <c r="BJ44" s="135" t="e">
        <f t="shared" si="41"/>
        <v>#N/A</v>
      </c>
      <c r="BK44" s="146" t="e">
        <f t="shared" si="42"/>
        <v>#N/A</v>
      </c>
      <c r="BL44" s="135"/>
      <c r="BM44" s="135"/>
      <c r="BN44" s="135"/>
      <c r="BO44" s="135"/>
      <c r="BP44" s="135"/>
      <c r="BQ44" s="135"/>
      <c r="BR44" s="135"/>
      <c r="BS44" s="135" t="e">
        <f t="shared" si="55"/>
        <v>#N/A</v>
      </c>
      <c r="BT44" s="147" t="e">
        <f t="shared" si="56"/>
        <v>#N/A</v>
      </c>
      <c r="BU44" s="135"/>
      <c r="BV44" s="135"/>
      <c r="BW44" s="135"/>
      <c r="BX44" s="135"/>
      <c r="BY44" s="135"/>
      <c r="BZ44" s="135"/>
      <c r="CA44" s="135"/>
      <c r="CB44" s="135" t="e">
        <f t="shared" si="58"/>
        <v>#N/A</v>
      </c>
      <c r="CC44" s="153" t="e">
        <f t="shared" si="44"/>
        <v>#N/A</v>
      </c>
    </row>
    <row r="45" spans="1:81" x14ac:dyDescent="0.2">
      <c r="A45" s="152"/>
      <c r="B45" s="135"/>
      <c r="C45" s="136"/>
      <c r="D45" s="135"/>
      <c r="E45" s="137" t="e">
        <f t="shared" si="46"/>
        <v>#N/A</v>
      </c>
      <c r="F45" s="137" t="e">
        <f t="shared" si="57"/>
        <v>#N/A</v>
      </c>
      <c r="G45" s="138" t="e">
        <f>IF(AND(E45&gt;='GF - Seuil confiance'!$B$9,F45&gt;='GF - Seuil confiance'!$E$9),"Indice de confiance élevé",IF(AND(E45&lt;'GF - Seuil confiance'!$B$9,E45&gt;='GF - Seuil confiance'!$B$10,F45&lt;'GF - Seuil confiance'!$E$9,F45&gt;='GF - Seuil confiance'!$E$10),"Indice de confiance modéré",IF(AND(E45&lt;'GF - Seuil confiance'!$B$10,F45&lt;'GF - Seuil confiance'!$E$10),"Indice de confiance faible",IF(AND(E45&gt;='GF - Seuil confiance'!$B$9,F45&lt;'GF - Seuil confiance'!$E$9,F45&gt;='GF - Seuil confiance'!$E$10),"Indice de confiance modéré",IF(AND(E45&gt;='GF - Seuil confiance'!$B$9,F45&lt;'GF - Seuil confiance'!$E$10),"Indice de confiance faible",IF(AND(E45&gt;='GF - Seuil confiance'!$B$10,E45&lt;'GF - Seuil confiance'!$B$9,F45&lt;'GF - Seuil confiance'!$E$10),"Indice de confiance faible",IF(AND(E45&gt;='GF - Seuil confiance'!$B$10,E45&lt;'GF - Seuil confiance'!$B$9,F45&gt;='GF - Seuil confiance'!$E$9),"Indice de confiance modéré",IF(AND(E45&lt;'GF - Seuil confiance'!$B$10,F45&gt;='GF - Seuil confiance'!$E$9),"Indice de confiance faible",IF(AND(E45&lt;'GF - Seuil confiance'!$B$10,F45&lt;'GF - Seuil confiance'!$E$9,F45&gt;='GF - Seuil confiance'!$E$10),"Indice de confiance faible",IF(AND(E45=0,F45=0),""))))))))))</f>
        <v>#N/A</v>
      </c>
      <c r="H45" s="139"/>
      <c r="I45" s="135"/>
      <c r="J45" s="135"/>
      <c r="K45" s="135"/>
      <c r="L45" s="135"/>
      <c r="M45" s="135"/>
      <c r="N45" s="135"/>
      <c r="O45" s="135"/>
      <c r="P45" s="135"/>
      <c r="Q45" s="135" t="e">
        <f t="shared" si="47"/>
        <v>#N/A</v>
      </c>
      <c r="R45" s="140" t="e">
        <f t="shared" si="48"/>
        <v>#N/A</v>
      </c>
      <c r="S45" s="135"/>
      <c r="T45" s="135"/>
      <c r="U45" s="135"/>
      <c r="V45" s="135"/>
      <c r="W45" s="135"/>
      <c r="X45" s="135"/>
      <c r="Y45" s="135"/>
      <c r="Z45" s="135"/>
      <c r="AA45" s="135"/>
      <c r="AB45" s="135"/>
      <c r="AC45" s="135"/>
      <c r="AD45" s="135" t="e">
        <f t="shared" si="49"/>
        <v>#N/A</v>
      </c>
      <c r="AE45" s="141" t="e">
        <f t="shared" si="50"/>
        <v>#N/A</v>
      </c>
      <c r="AF45" s="135"/>
      <c r="AG45" s="135"/>
      <c r="AH45" s="135"/>
      <c r="AI45" s="135"/>
      <c r="AJ45" s="135"/>
      <c r="AK45" s="135"/>
      <c r="AL45" s="135"/>
      <c r="AM45" s="135"/>
      <c r="AN45" s="135"/>
      <c r="AO45" s="135" t="e">
        <f t="shared" si="51"/>
        <v>#N/A</v>
      </c>
      <c r="AP45" s="142" t="e">
        <f t="shared" si="52"/>
        <v>#N/A</v>
      </c>
      <c r="AQ45" s="135"/>
      <c r="AR45" s="135"/>
      <c r="AS45" s="135"/>
      <c r="AT45" s="135"/>
      <c r="AU45" s="135"/>
      <c r="AV45" s="135" t="e">
        <f t="shared" si="53"/>
        <v>#N/A</v>
      </c>
      <c r="AW45" s="143" t="e">
        <f t="shared" si="54"/>
        <v>#N/A</v>
      </c>
      <c r="AX45" s="135"/>
      <c r="AY45" s="144" t="e">
        <f t="shared" si="38"/>
        <v>#N/A</v>
      </c>
      <c r="AZ45" s="135"/>
      <c r="BA45" s="135"/>
      <c r="BB45" s="135"/>
      <c r="BC45" s="135" t="e">
        <f t="shared" si="39"/>
        <v>#N/A</v>
      </c>
      <c r="BD45" s="145" t="e">
        <f t="shared" si="40"/>
        <v>#N/A</v>
      </c>
      <c r="BE45" s="135"/>
      <c r="BF45" s="135"/>
      <c r="BG45" s="135"/>
      <c r="BH45" s="135"/>
      <c r="BI45" s="135"/>
      <c r="BJ45" s="135" t="e">
        <f t="shared" si="41"/>
        <v>#N/A</v>
      </c>
      <c r="BK45" s="146" t="e">
        <f t="shared" si="42"/>
        <v>#N/A</v>
      </c>
      <c r="BL45" s="135"/>
      <c r="BM45" s="135"/>
      <c r="BN45" s="135"/>
      <c r="BO45" s="135"/>
      <c r="BP45" s="135"/>
      <c r="BQ45" s="135"/>
      <c r="BR45" s="135"/>
      <c r="BS45" s="135" t="e">
        <f t="shared" si="55"/>
        <v>#N/A</v>
      </c>
      <c r="BT45" s="147" t="e">
        <f t="shared" si="56"/>
        <v>#N/A</v>
      </c>
      <c r="BU45" s="135"/>
      <c r="BV45" s="135"/>
      <c r="BW45" s="135"/>
      <c r="BX45" s="135"/>
      <c r="BY45" s="135"/>
      <c r="BZ45" s="135"/>
      <c r="CA45" s="135"/>
      <c r="CB45" s="135" t="e">
        <f t="shared" si="58"/>
        <v>#N/A</v>
      </c>
      <c r="CC45" s="153" t="e">
        <f t="shared" si="44"/>
        <v>#N/A</v>
      </c>
    </row>
    <row r="46" spans="1:81" x14ac:dyDescent="0.2">
      <c r="A46" s="152"/>
      <c r="B46" s="135"/>
      <c r="C46" s="136"/>
      <c r="D46" s="135"/>
      <c r="E46" s="137" t="e">
        <f t="shared" si="46"/>
        <v>#N/A</v>
      </c>
      <c r="F46" s="137" t="e">
        <f t="shared" si="57"/>
        <v>#N/A</v>
      </c>
      <c r="G46" s="138" t="e">
        <f>IF(AND(E46&gt;='GF - Seuil confiance'!$B$9,F46&gt;='GF - Seuil confiance'!$E$9),"Indice de confiance élevé",IF(AND(E46&lt;'GF - Seuil confiance'!$B$9,E46&gt;='GF - Seuil confiance'!$B$10,F46&lt;'GF - Seuil confiance'!$E$9,F46&gt;='GF - Seuil confiance'!$E$10),"Indice de confiance modéré",IF(AND(E46&lt;'GF - Seuil confiance'!$B$10,F46&lt;'GF - Seuil confiance'!$E$10),"Indice de confiance faible",IF(AND(E46&gt;='GF - Seuil confiance'!$B$9,F46&lt;'GF - Seuil confiance'!$E$9,F46&gt;='GF - Seuil confiance'!$E$10),"Indice de confiance modéré",IF(AND(E46&gt;='GF - Seuil confiance'!$B$9,F46&lt;'GF - Seuil confiance'!$E$10),"Indice de confiance faible",IF(AND(E46&gt;='GF - Seuil confiance'!$B$10,E46&lt;'GF - Seuil confiance'!$B$9,F46&lt;'GF - Seuil confiance'!$E$10),"Indice de confiance faible",IF(AND(E46&gt;='GF - Seuil confiance'!$B$10,E46&lt;'GF - Seuil confiance'!$B$9,F46&gt;='GF - Seuil confiance'!$E$9),"Indice de confiance modéré",IF(AND(E46&lt;'GF - Seuil confiance'!$B$10,F46&gt;='GF - Seuil confiance'!$E$9),"Indice de confiance faible",IF(AND(E46&lt;'GF - Seuil confiance'!$B$10,F46&lt;'GF - Seuil confiance'!$E$9,F46&gt;='GF - Seuil confiance'!$E$10),"Indice de confiance faible",IF(AND(E46=0,F46=0),""))))))))))</f>
        <v>#N/A</v>
      </c>
      <c r="H46" s="139"/>
      <c r="I46" s="135"/>
      <c r="J46" s="135"/>
      <c r="K46" s="135"/>
      <c r="L46" s="135"/>
      <c r="M46" s="135"/>
      <c r="N46" s="135"/>
      <c r="O46" s="135"/>
      <c r="P46" s="135"/>
      <c r="Q46" s="135" t="e">
        <f t="shared" si="47"/>
        <v>#N/A</v>
      </c>
      <c r="R46" s="140" t="e">
        <f t="shared" si="48"/>
        <v>#N/A</v>
      </c>
      <c r="S46" s="135"/>
      <c r="T46" s="135"/>
      <c r="U46" s="135"/>
      <c r="V46" s="135"/>
      <c r="W46" s="135"/>
      <c r="X46" s="135"/>
      <c r="Y46" s="135"/>
      <c r="Z46" s="135"/>
      <c r="AA46" s="135"/>
      <c r="AB46" s="135"/>
      <c r="AC46" s="135"/>
      <c r="AD46" s="135" t="e">
        <f t="shared" si="49"/>
        <v>#N/A</v>
      </c>
      <c r="AE46" s="141" t="e">
        <f t="shared" si="50"/>
        <v>#N/A</v>
      </c>
      <c r="AF46" s="135"/>
      <c r="AG46" s="135"/>
      <c r="AH46" s="135"/>
      <c r="AI46" s="135"/>
      <c r="AJ46" s="135"/>
      <c r="AK46" s="135"/>
      <c r="AL46" s="135"/>
      <c r="AM46" s="135"/>
      <c r="AN46" s="135"/>
      <c r="AO46" s="135" t="e">
        <f t="shared" si="51"/>
        <v>#N/A</v>
      </c>
      <c r="AP46" s="142" t="e">
        <f t="shared" si="52"/>
        <v>#N/A</v>
      </c>
      <c r="AQ46" s="135"/>
      <c r="AR46" s="135"/>
      <c r="AS46" s="135"/>
      <c r="AT46" s="135"/>
      <c r="AU46" s="135"/>
      <c r="AV46" s="135" t="e">
        <f t="shared" si="53"/>
        <v>#N/A</v>
      </c>
      <c r="AW46" s="143" t="e">
        <f t="shared" si="54"/>
        <v>#N/A</v>
      </c>
      <c r="AX46" s="135"/>
      <c r="AY46" s="144" t="e">
        <f t="shared" si="38"/>
        <v>#N/A</v>
      </c>
      <c r="AZ46" s="135"/>
      <c r="BA46" s="135"/>
      <c r="BB46" s="135"/>
      <c r="BC46" s="135" t="e">
        <f t="shared" si="39"/>
        <v>#N/A</v>
      </c>
      <c r="BD46" s="145" t="e">
        <f t="shared" si="40"/>
        <v>#N/A</v>
      </c>
      <c r="BE46" s="135"/>
      <c r="BF46" s="135"/>
      <c r="BG46" s="135"/>
      <c r="BH46" s="135"/>
      <c r="BI46" s="135"/>
      <c r="BJ46" s="135" t="e">
        <f t="shared" si="41"/>
        <v>#N/A</v>
      </c>
      <c r="BK46" s="146" t="e">
        <f t="shared" si="42"/>
        <v>#N/A</v>
      </c>
      <c r="BL46" s="135"/>
      <c r="BM46" s="135"/>
      <c r="BN46" s="135"/>
      <c r="BO46" s="135"/>
      <c r="BP46" s="135"/>
      <c r="BQ46" s="135"/>
      <c r="BR46" s="135"/>
      <c r="BS46" s="135" t="e">
        <f t="shared" si="55"/>
        <v>#N/A</v>
      </c>
      <c r="BT46" s="147" t="e">
        <f t="shared" si="56"/>
        <v>#N/A</v>
      </c>
      <c r="BU46" s="135"/>
      <c r="BV46" s="135"/>
      <c r="BW46" s="135"/>
      <c r="BX46" s="135"/>
      <c r="BY46" s="135"/>
      <c r="BZ46" s="135"/>
      <c r="CA46" s="135"/>
      <c r="CB46" s="135" t="e">
        <f t="shared" si="58"/>
        <v>#N/A</v>
      </c>
      <c r="CC46" s="153" t="e">
        <f t="shared" si="44"/>
        <v>#N/A</v>
      </c>
    </row>
    <row r="47" spans="1:81" x14ac:dyDescent="0.2">
      <c r="A47" s="152"/>
      <c r="B47" s="135"/>
      <c r="C47" s="136"/>
      <c r="D47" s="135"/>
      <c r="E47" s="137" t="e">
        <f t="shared" si="46"/>
        <v>#N/A</v>
      </c>
      <c r="F47" s="137" t="e">
        <f t="shared" si="57"/>
        <v>#N/A</v>
      </c>
      <c r="G47" s="138" t="e">
        <f>IF(AND(E47&gt;='GF - Seuil confiance'!$B$9,F47&gt;='GF - Seuil confiance'!$E$9),"Indice de confiance élevé",IF(AND(E47&lt;'GF - Seuil confiance'!$B$9,E47&gt;='GF - Seuil confiance'!$B$10,F47&lt;'GF - Seuil confiance'!$E$9,F47&gt;='GF - Seuil confiance'!$E$10),"Indice de confiance modéré",IF(AND(E47&lt;'GF - Seuil confiance'!$B$10,F47&lt;'GF - Seuil confiance'!$E$10),"Indice de confiance faible",IF(AND(E47&gt;='GF - Seuil confiance'!$B$9,F47&lt;'GF - Seuil confiance'!$E$9,F47&gt;='GF - Seuil confiance'!$E$10),"Indice de confiance modéré",IF(AND(E47&gt;='GF - Seuil confiance'!$B$9,F47&lt;'GF - Seuil confiance'!$E$10),"Indice de confiance faible",IF(AND(E47&gt;='GF - Seuil confiance'!$B$10,E47&lt;'GF - Seuil confiance'!$B$9,F47&lt;'GF - Seuil confiance'!$E$10),"Indice de confiance faible",IF(AND(E47&gt;='GF - Seuil confiance'!$B$10,E47&lt;'GF - Seuil confiance'!$B$9,F47&gt;='GF - Seuil confiance'!$E$9),"Indice de confiance modéré",IF(AND(E47&lt;'GF - Seuil confiance'!$B$10,F47&gt;='GF - Seuil confiance'!$E$9),"Indice de confiance faible",IF(AND(E47&lt;'GF - Seuil confiance'!$B$10,F47&lt;'GF - Seuil confiance'!$E$9,F47&gt;='GF - Seuil confiance'!$E$10),"Indice de confiance faible",IF(AND(E47=0,F47=0),""))))))))))</f>
        <v>#N/A</v>
      </c>
      <c r="H47" s="139"/>
      <c r="I47" s="135"/>
      <c r="J47" s="135"/>
      <c r="K47" s="135"/>
      <c r="L47" s="135"/>
      <c r="M47" s="135"/>
      <c r="N47" s="135"/>
      <c r="O47" s="135"/>
      <c r="P47" s="135"/>
      <c r="Q47" s="135" t="e">
        <f t="shared" si="47"/>
        <v>#N/A</v>
      </c>
      <c r="R47" s="140" t="e">
        <f t="shared" si="48"/>
        <v>#N/A</v>
      </c>
      <c r="S47" s="135"/>
      <c r="T47" s="135"/>
      <c r="U47" s="135"/>
      <c r="V47" s="135"/>
      <c r="W47" s="135"/>
      <c r="X47" s="135"/>
      <c r="Y47" s="135"/>
      <c r="Z47" s="135"/>
      <c r="AA47" s="135"/>
      <c r="AB47" s="135"/>
      <c r="AC47" s="135"/>
      <c r="AD47" s="135" t="e">
        <f t="shared" si="49"/>
        <v>#N/A</v>
      </c>
      <c r="AE47" s="141" t="e">
        <f t="shared" si="50"/>
        <v>#N/A</v>
      </c>
      <c r="AF47" s="135"/>
      <c r="AG47" s="135"/>
      <c r="AH47" s="135"/>
      <c r="AI47" s="135"/>
      <c r="AJ47" s="135"/>
      <c r="AK47" s="135"/>
      <c r="AL47" s="135"/>
      <c r="AM47" s="135"/>
      <c r="AN47" s="135"/>
      <c r="AO47" s="135" t="e">
        <f t="shared" si="51"/>
        <v>#N/A</v>
      </c>
      <c r="AP47" s="142" t="e">
        <f t="shared" si="52"/>
        <v>#N/A</v>
      </c>
      <c r="AQ47" s="135"/>
      <c r="AR47" s="135"/>
      <c r="AS47" s="135"/>
      <c r="AT47" s="135"/>
      <c r="AU47" s="135"/>
      <c r="AV47" s="135" t="e">
        <f t="shared" si="53"/>
        <v>#N/A</v>
      </c>
      <c r="AW47" s="143" t="e">
        <f t="shared" si="54"/>
        <v>#N/A</v>
      </c>
      <c r="AX47" s="135"/>
      <c r="AY47" s="144" t="e">
        <f t="shared" si="38"/>
        <v>#N/A</v>
      </c>
      <c r="AZ47" s="135"/>
      <c r="BA47" s="135"/>
      <c r="BB47" s="135"/>
      <c r="BC47" s="135" t="e">
        <f t="shared" si="39"/>
        <v>#N/A</v>
      </c>
      <c r="BD47" s="145" t="e">
        <f t="shared" si="40"/>
        <v>#N/A</v>
      </c>
      <c r="BE47" s="135"/>
      <c r="BF47" s="135"/>
      <c r="BG47" s="135"/>
      <c r="BH47" s="135"/>
      <c r="BI47" s="135"/>
      <c r="BJ47" s="135" t="e">
        <f t="shared" si="41"/>
        <v>#N/A</v>
      </c>
      <c r="BK47" s="146" t="e">
        <f t="shared" si="42"/>
        <v>#N/A</v>
      </c>
      <c r="BL47" s="135"/>
      <c r="BM47" s="135"/>
      <c r="BN47" s="135"/>
      <c r="BO47" s="135"/>
      <c r="BP47" s="135"/>
      <c r="BQ47" s="135"/>
      <c r="BR47" s="135"/>
      <c r="BS47" s="135" t="e">
        <f t="shared" si="55"/>
        <v>#N/A</v>
      </c>
      <c r="BT47" s="147" t="e">
        <f t="shared" si="56"/>
        <v>#N/A</v>
      </c>
      <c r="BU47" s="135"/>
      <c r="BV47" s="135"/>
      <c r="BW47" s="135"/>
      <c r="BX47" s="135"/>
      <c r="BY47" s="135"/>
      <c r="BZ47" s="135"/>
      <c r="CA47" s="135"/>
      <c r="CB47" s="135" t="e">
        <f t="shared" si="58"/>
        <v>#N/A</v>
      </c>
      <c r="CC47" s="153" t="e">
        <f t="shared" si="44"/>
        <v>#N/A</v>
      </c>
    </row>
    <row r="48" spans="1:81" x14ac:dyDescent="0.2">
      <c r="A48" s="152"/>
      <c r="B48" s="135"/>
      <c r="C48" s="136"/>
      <c r="D48" s="135"/>
      <c r="E48" s="137" t="e">
        <f t="shared" si="46"/>
        <v>#N/A</v>
      </c>
      <c r="F48" s="137" t="e">
        <f t="shared" si="57"/>
        <v>#N/A</v>
      </c>
      <c r="G48" s="138" t="e">
        <f>IF(AND(E48&gt;='GF - Seuil confiance'!$B$9,F48&gt;='GF - Seuil confiance'!$E$9),"Indice de confiance élevé",IF(AND(E48&lt;'GF - Seuil confiance'!$B$9,E48&gt;='GF - Seuil confiance'!$B$10,F48&lt;'GF - Seuil confiance'!$E$9,F48&gt;='GF - Seuil confiance'!$E$10),"Indice de confiance modéré",IF(AND(E48&lt;'GF - Seuil confiance'!$B$10,F48&lt;'GF - Seuil confiance'!$E$10),"Indice de confiance faible",IF(AND(E48&gt;='GF - Seuil confiance'!$B$9,F48&lt;'GF - Seuil confiance'!$E$9,F48&gt;='GF - Seuil confiance'!$E$10),"Indice de confiance modéré",IF(AND(E48&gt;='GF - Seuil confiance'!$B$9,F48&lt;'GF - Seuil confiance'!$E$10),"Indice de confiance faible",IF(AND(E48&gt;='GF - Seuil confiance'!$B$10,E48&lt;'GF - Seuil confiance'!$B$9,F48&lt;'GF - Seuil confiance'!$E$10),"Indice de confiance faible",IF(AND(E48&gt;='GF - Seuil confiance'!$B$10,E48&lt;'GF - Seuil confiance'!$B$9,F48&gt;='GF - Seuil confiance'!$E$9),"Indice de confiance modéré",IF(AND(E48&lt;'GF - Seuil confiance'!$B$10,F48&gt;='GF - Seuil confiance'!$E$9),"Indice de confiance faible",IF(AND(E48&lt;'GF - Seuil confiance'!$B$10,F48&lt;'GF - Seuil confiance'!$E$9,F48&gt;='GF - Seuil confiance'!$E$10),"Indice de confiance faible",IF(AND(E48=0,F48=0),""))))))))))</f>
        <v>#N/A</v>
      </c>
      <c r="H48" s="139"/>
      <c r="I48" s="135"/>
      <c r="J48" s="135"/>
      <c r="K48" s="135"/>
      <c r="L48" s="135"/>
      <c r="M48" s="135"/>
      <c r="N48" s="135"/>
      <c r="O48" s="135"/>
      <c r="P48" s="135"/>
      <c r="Q48" s="135" t="e">
        <f t="shared" si="47"/>
        <v>#N/A</v>
      </c>
      <c r="R48" s="140" t="e">
        <f t="shared" si="48"/>
        <v>#N/A</v>
      </c>
      <c r="S48" s="135"/>
      <c r="T48" s="135"/>
      <c r="U48" s="135"/>
      <c r="V48" s="135"/>
      <c r="W48" s="135"/>
      <c r="X48" s="135"/>
      <c r="Y48" s="135"/>
      <c r="Z48" s="135"/>
      <c r="AA48" s="135"/>
      <c r="AB48" s="135"/>
      <c r="AC48" s="135"/>
      <c r="AD48" s="135" t="e">
        <f t="shared" si="49"/>
        <v>#N/A</v>
      </c>
      <c r="AE48" s="141" t="e">
        <f t="shared" si="50"/>
        <v>#N/A</v>
      </c>
      <c r="AF48" s="135"/>
      <c r="AG48" s="135"/>
      <c r="AH48" s="135"/>
      <c r="AI48" s="135"/>
      <c r="AJ48" s="135"/>
      <c r="AK48" s="135"/>
      <c r="AL48" s="135"/>
      <c r="AM48" s="135"/>
      <c r="AN48" s="135"/>
      <c r="AO48" s="135" t="e">
        <f t="shared" si="51"/>
        <v>#N/A</v>
      </c>
      <c r="AP48" s="142" t="e">
        <f t="shared" si="52"/>
        <v>#N/A</v>
      </c>
      <c r="AQ48" s="135"/>
      <c r="AR48" s="135"/>
      <c r="AS48" s="135"/>
      <c r="AT48" s="135"/>
      <c r="AU48" s="135"/>
      <c r="AV48" s="135" t="e">
        <f t="shared" si="53"/>
        <v>#N/A</v>
      </c>
      <c r="AW48" s="143" t="e">
        <f t="shared" si="54"/>
        <v>#N/A</v>
      </c>
      <c r="AX48" s="135"/>
      <c r="AY48" s="144" t="e">
        <f t="shared" si="38"/>
        <v>#N/A</v>
      </c>
      <c r="AZ48" s="135"/>
      <c r="BA48" s="135"/>
      <c r="BB48" s="135"/>
      <c r="BC48" s="135" t="e">
        <f t="shared" si="39"/>
        <v>#N/A</v>
      </c>
      <c r="BD48" s="145" t="e">
        <f t="shared" si="40"/>
        <v>#N/A</v>
      </c>
      <c r="BE48" s="135"/>
      <c r="BF48" s="135"/>
      <c r="BG48" s="135"/>
      <c r="BH48" s="135"/>
      <c r="BI48" s="135"/>
      <c r="BJ48" s="135" t="e">
        <f t="shared" si="41"/>
        <v>#N/A</v>
      </c>
      <c r="BK48" s="146" t="e">
        <f t="shared" si="42"/>
        <v>#N/A</v>
      </c>
      <c r="BL48" s="135"/>
      <c r="BM48" s="135"/>
      <c r="BN48" s="135"/>
      <c r="BO48" s="135"/>
      <c r="BP48" s="135"/>
      <c r="BQ48" s="135"/>
      <c r="BR48" s="135"/>
      <c r="BS48" s="135" t="e">
        <f t="shared" si="55"/>
        <v>#N/A</v>
      </c>
      <c r="BT48" s="147" t="e">
        <f t="shared" si="56"/>
        <v>#N/A</v>
      </c>
      <c r="BU48" s="135"/>
      <c r="BV48" s="135"/>
      <c r="BW48" s="135"/>
      <c r="BX48" s="135"/>
      <c r="BY48" s="135"/>
      <c r="BZ48" s="135"/>
      <c r="CA48" s="135"/>
      <c r="CB48" s="135" t="e">
        <f t="shared" si="58"/>
        <v>#N/A</v>
      </c>
      <c r="CC48" s="153" t="e">
        <f t="shared" si="44"/>
        <v>#N/A</v>
      </c>
    </row>
    <row r="49" spans="1:81" x14ac:dyDescent="0.2">
      <c r="A49" s="152"/>
      <c r="B49" s="135"/>
      <c r="C49" s="136"/>
      <c r="D49" s="135"/>
      <c r="E49" s="137" t="e">
        <f t="shared" si="46"/>
        <v>#N/A</v>
      </c>
      <c r="F49" s="137" t="e">
        <f t="shared" si="57"/>
        <v>#N/A</v>
      </c>
      <c r="G49" s="138" t="e">
        <f>IF(AND(E49&gt;='GF - Seuil confiance'!$B$9,F49&gt;='GF - Seuil confiance'!$E$9),"Indice de confiance élevé",IF(AND(E49&lt;'GF - Seuil confiance'!$B$9,E49&gt;='GF - Seuil confiance'!$B$10,F49&lt;'GF - Seuil confiance'!$E$9,F49&gt;='GF - Seuil confiance'!$E$10),"Indice de confiance modéré",IF(AND(E49&lt;'GF - Seuil confiance'!$B$10,F49&lt;'GF - Seuil confiance'!$E$10),"Indice de confiance faible",IF(AND(E49&gt;='GF - Seuil confiance'!$B$9,F49&lt;'GF - Seuil confiance'!$E$9,F49&gt;='GF - Seuil confiance'!$E$10),"Indice de confiance modéré",IF(AND(E49&gt;='GF - Seuil confiance'!$B$9,F49&lt;'GF - Seuil confiance'!$E$10),"Indice de confiance faible",IF(AND(E49&gt;='GF - Seuil confiance'!$B$10,E49&lt;'GF - Seuil confiance'!$B$9,F49&lt;'GF - Seuil confiance'!$E$10),"Indice de confiance faible",IF(AND(E49&gt;='GF - Seuil confiance'!$B$10,E49&lt;'GF - Seuil confiance'!$B$9,F49&gt;='GF - Seuil confiance'!$E$9),"Indice de confiance modéré",IF(AND(E49&lt;'GF - Seuil confiance'!$B$10,F49&gt;='GF - Seuil confiance'!$E$9),"Indice de confiance faible",IF(AND(E49&lt;'GF - Seuil confiance'!$B$10,F49&lt;'GF - Seuil confiance'!$E$9,F49&gt;='GF - Seuil confiance'!$E$10),"Indice de confiance faible",IF(AND(E49=0,F49=0),""))))))))))</f>
        <v>#N/A</v>
      </c>
      <c r="H49" s="139"/>
      <c r="I49" s="135"/>
      <c r="J49" s="135"/>
      <c r="K49" s="135"/>
      <c r="L49" s="135"/>
      <c r="M49" s="135"/>
      <c r="N49" s="135"/>
      <c r="O49" s="135"/>
      <c r="P49" s="135"/>
      <c r="Q49" s="135" t="e">
        <f t="shared" si="47"/>
        <v>#N/A</v>
      </c>
      <c r="R49" s="140" t="e">
        <f t="shared" si="48"/>
        <v>#N/A</v>
      </c>
      <c r="S49" s="135"/>
      <c r="T49" s="135"/>
      <c r="U49" s="135"/>
      <c r="V49" s="135"/>
      <c r="W49" s="135"/>
      <c r="X49" s="135"/>
      <c r="Y49" s="135"/>
      <c r="Z49" s="135"/>
      <c r="AA49" s="135"/>
      <c r="AB49" s="135"/>
      <c r="AC49" s="135"/>
      <c r="AD49" s="135" t="e">
        <f t="shared" si="49"/>
        <v>#N/A</v>
      </c>
      <c r="AE49" s="141" t="e">
        <f t="shared" si="50"/>
        <v>#N/A</v>
      </c>
      <c r="AF49" s="135"/>
      <c r="AG49" s="135"/>
      <c r="AH49" s="135"/>
      <c r="AI49" s="135"/>
      <c r="AJ49" s="135"/>
      <c r="AK49" s="135"/>
      <c r="AL49" s="135"/>
      <c r="AM49" s="135"/>
      <c r="AN49" s="135"/>
      <c r="AO49" s="135" t="e">
        <f t="shared" si="51"/>
        <v>#N/A</v>
      </c>
      <c r="AP49" s="142" t="e">
        <f t="shared" si="52"/>
        <v>#N/A</v>
      </c>
      <c r="AQ49" s="135"/>
      <c r="AR49" s="135"/>
      <c r="AS49" s="135"/>
      <c r="AT49" s="135"/>
      <c r="AU49" s="135"/>
      <c r="AV49" s="135" t="e">
        <f t="shared" si="53"/>
        <v>#N/A</v>
      </c>
      <c r="AW49" s="143" t="e">
        <f t="shared" si="54"/>
        <v>#N/A</v>
      </c>
      <c r="AX49" s="135"/>
      <c r="AY49" s="144" t="e">
        <f t="shared" si="38"/>
        <v>#N/A</v>
      </c>
      <c r="AZ49" s="135"/>
      <c r="BA49" s="135"/>
      <c r="BB49" s="135"/>
      <c r="BC49" s="135" t="e">
        <f t="shared" si="39"/>
        <v>#N/A</v>
      </c>
      <c r="BD49" s="145" t="e">
        <f t="shared" si="40"/>
        <v>#N/A</v>
      </c>
      <c r="BE49" s="135"/>
      <c r="BF49" s="135"/>
      <c r="BG49" s="135"/>
      <c r="BH49" s="135"/>
      <c r="BI49" s="135"/>
      <c r="BJ49" s="135" t="e">
        <f t="shared" si="41"/>
        <v>#N/A</v>
      </c>
      <c r="BK49" s="146" t="e">
        <f t="shared" si="42"/>
        <v>#N/A</v>
      </c>
      <c r="BL49" s="135"/>
      <c r="BM49" s="135"/>
      <c r="BN49" s="135"/>
      <c r="BO49" s="135"/>
      <c r="BP49" s="135"/>
      <c r="BQ49" s="135"/>
      <c r="BR49" s="135"/>
      <c r="BS49" s="135" t="e">
        <f t="shared" si="55"/>
        <v>#N/A</v>
      </c>
      <c r="BT49" s="147" t="e">
        <f t="shared" si="56"/>
        <v>#N/A</v>
      </c>
      <c r="BU49" s="135"/>
      <c r="BV49" s="135"/>
      <c r="BW49" s="135"/>
      <c r="BX49" s="135"/>
      <c r="BY49" s="135"/>
      <c r="BZ49" s="135"/>
      <c r="CA49" s="135"/>
      <c r="CB49" s="135" t="e">
        <f t="shared" si="58"/>
        <v>#N/A</v>
      </c>
      <c r="CC49" s="153" t="e">
        <f t="shared" si="44"/>
        <v>#N/A</v>
      </c>
    </row>
    <row r="50" spans="1:81" x14ac:dyDescent="0.2">
      <c r="A50" s="152"/>
      <c r="B50" s="135"/>
      <c r="C50" s="136"/>
      <c r="D50" s="135"/>
      <c r="E50" s="137" t="e">
        <f t="shared" si="46"/>
        <v>#N/A</v>
      </c>
      <c r="F50" s="137" t="e">
        <f t="shared" si="57"/>
        <v>#N/A</v>
      </c>
      <c r="G50" s="138" t="e">
        <f>IF(AND(E50&gt;='GF - Seuil confiance'!$B$9,F50&gt;='GF - Seuil confiance'!$E$9),"Indice de confiance élevé",IF(AND(E50&lt;'GF - Seuil confiance'!$B$9,E50&gt;='GF - Seuil confiance'!$B$10,F50&lt;'GF - Seuil confiance'!$E$9,F50&gt;='GF - Seuil confiance'!$E$10),"Indice de confiance modéré",IF(AND(E50&lt;'GF - Seuil confiance'!$B$10,F50&lt;'GF - Seuil confiance'!$E$10),"Indice de confiance faible",IF(AND(E50&gt;='GF - Seuil confiance'!$B$9,F50&lt;'GF - Seuil confiance'!$E$9,F50&gt;='GF - Seuil confiance'!$E$10),"Indice de confiance modéré",IF(AND(E50&gt;='GF - Seuil confiance'!$B$9,F50&lt;'GF - Seuil confiance'!$E$10),"Indice de confiance faible",IF(AND(E50&gt;='GF - Seuil confiance'!$B$10,E50&lt;'GF - Seuil confiance'!$B$9,F50&lt;'GF - Seuil confiance'!$E$10),"Indice de confiance faible",IF(AND(E50&gt;='GF - Seuil confiance'!$B$10,E50&lt;'GF - Seuil confiance'!$B$9,F50&gt;='GF - Seuil confiance'!$E$9),"Indice de confiance modéré",IF(AND(E50&lt;'GF - Seuil confiance'!$B$10,F50&gt;='GF - Seuil confiance'!$E$9),"Indice de confiance faible",IF(AND(E50&lt;'GF - Seuil confiance'!$B$10,F50&lt;'GF - Seuil confiance'!$E$9,F50&gt;='GF - Seuil confiance'!$E$10),"Indice de confiance faible",IF(AND(E50=0,F50=0),""))))))))))</f>
        <v>#N/A</v>
      </c>
      <c r="H50" s="139"/>
      <c r="I50" s="135"/>
      <c r="J50" s="135"/>
      <c r="K50" s="135"/>
      <c r="L50" s="135"/>
      <c r="M50" s="135"/>
      <c r="N50" s="135"/>
      <c r="O50" s="135"/>
      <c r="P50" s="135"/>
      <c r="Q50" s="135" t="e">
        <f t="shared" si="47"/>
        <v>#N/A</v>
      </c>
      <c r="R50" s="140" t="e">
        <f t="shared" si="48"/>
        <v>#N/A</v>
      </c>
      <c r="S50" s="135"/>
      <c r="T50" s="135"/>
      <c r="U50" s="135"/>
      <c r="V50" s="135"/>
      <c r="W50" s="135"/>
      <c r="X50" s="135"/>
      <c r="Y50" s="135"/>
      <c r="Z50" s="135"/>
      <c r="AA50" s="135"/>
      <c r="AB50" s="135"/>
      <c r="AC50" s="135"/>
      <c r="AD50" s="135" t="e">
        <f t="shared" si="49"/>
        <v>#N/A</v>
      </c>
      <c r="AE50" s="141" t="e">
        <f t="shared" si="50"/>
        <v>#N/A</v>
      </c>
      <c r="AF50" s="135"/>
      <c r="AG50" s="135"/>
      <c r="AH50" s="135"/>
      <c r="AI50" s="135"/>
      <c r="AJ50" s="135"/>
      <c r="AK50" s="135"/>
      <c r="AL50" s="135"/>
      <c r="AM50" s="135"/>
      <c r="AN50" s="135"/>
      <c r="AO50" s="135" t="e">
        <f t="shared" si="51"/>
        <v>#N/A</v>
      </c>
      <c r="AP50" s="142" t="e">
        <f t="shared" si="52"/>
        <v>#N/A</v>
      </c>
      <c r="AQ50" s="135"/>
      <c r="AR50" s="135"/>
      <c r="AS50" s="135"/>
      <c r="AT50" s="135"/>
      <c r="AU50" s="135"/>
      <c r="AV50" s="135" t="e">
        <f t="shared" si="53"/>
        <v>#N/A</v>
      </c>
      <c r="AW50" s="143" t="e">
        <f t="shared" si="54"/>
        <v>#N/A</v>
      </c>
      <c r="AX50" s="135"/>
      <c r="AY50" s="144" t="e">
        <f t="shared" si="38"/>
        <v>#N/A</v>
      </c>
      <c r="AZ50" s="135"/>
      <c r="BA50" s="135"/>
      <c r="BB50" s="135"/>
      <c r="BC50" s="135" t="e">
        <f t="shared" si="39"/>
        <v>#N/A</v>
      </c>
      <c r="BD50" s="145" t="e">
        <f t="shared" si="40"/>
        <v>#N/A</v>
      </c>
      <c r="BE50" s="135"/>
      <c r="BF50" s="135"/>
      <c r="BG50" s="135"/>
      <c r="BH50" s="135"/>
      <c r="BI50" s="135"/>
      <c r="BJ50" s="135" t="e">
        <f t="shared" si="41"/>
        <v>#N/A</v>
      </c>
      <c r="BK50" s="146" t="e">
        <f t="shared" si="42"/>
        <v>#N/A</v>
      </c>
      <c r="BL50" s="135"/>
      <c r="BM50" s="135"/>
      <c r="BN50" s="135"/>
      <c r="BO50" s="135"/>
      <c r="BP50" s="135"/>
      <c r="BQ50" s="135"/>
      <c r="BR50" s="135"/>
      <c r="BS50" s="135" t="e">
        <f t="shared" si="55"/>
        <v>#N/A</v>
      </c>
      <c r="BT50" s="147" t="e">
        <f t="shared" si="56"/>
        <v>#N/A</v>
      </c>
      <c r="BU50" s="135"/>
      <c r="BV50" s="135"/>
      <c r="BW50" s="135"/>
      <c r="BX50" s="135"/>
      <c r="BY50" s="135"/>
      <c r="BZ50" s="135"/>
      <c r="CA50" s="135"/>
      <c r="CB50" s="135" t="e">
        <f t="shared" si="58"/>
        <v>#N/A</v>
      </c>
      <c r="CC50" s="153" t="e">
        <f t="shared" si="44"/>
        <v>#N/A</v>
      </c>
    </row>
    <row r="51" spans="1:81" x14ac:dyDescent="0.2">
      <c r="A51" s="152"/>
      <c r="B51" s="135"/>
      <c r="C51" s="136"/>
      <c r="D51" s="135"/>
      <c r="E51" s="137" t="e">
        <f t="shared" si="46"/>
        <v>#N/A</v>
      </c>
      <c r="F51" s="137" t="e">
        <f t="shared" si="57"/>
        <v>#N/A</v>
      </c>
      <c r="G51" s="138" t="e">
        <f>IF(AND(E51&gt;='GF - Seuil confiance'!$B$9,F51&gt;='GF - Seuil confiance'!$E$9),"Indice de confiance élevé",IF(AND(E51&lt;'GF - Seuil confiance'!$B$9,E51&gt;='GF - Seuil confiance'!$B$10,F51&lt;'GF - Seuil confiance'!$E$9,F51&gt;='GF - Seuil confiance'!$E$10),"Indice de confiance modéré",IF(AND(E51&lt;'GF - Seuil confiance'!$B$10,F51&lt;'GF - Seuil confiance'!$E$10),"Indice de confiance faible",IF(AND(E51&gt;='GF - Seuil confiance'!$B$9,F51&lt;'GF - Seuil confiance'!$E$9,F51&gt;='GF - Seuil confiance'!$E$10),"Indice de confiance modéré",IF(AND(E51&gt;='GF - Seuil confiance'!$B$9,F51&lt;'GF - Seuil confiance'!$E$10),"Indice de confiance faible",IF(AND(E51&gt;='GF - Seuil confiance'!$B$10,E51&lt;'GF - Seuil confiance'!$B$9,F51&lt;'GF - Seuil confiance'!$E$10),"Indice de confiance faible",IF(AND(E51&gt;='GF - Seuil confiance'!$B$10,E51&lt;'GF - Seuil confiance'!$B$9,F51&gt;='GF - Seuil confiance'!$E$9),"Indice de confiance modéré",IF(AND(E51&lt;'GF - Seuil confiance'!$B$10,F51&gt;='GF - Seuil confiance'!$E$9),"Indice de confiance faible",IF(AND(E51&lt;'GF - Seuil confiance'!$B$10,F51&lt;'GF - Seuil confiance'!$E$9,F51&gt;='GF - Seuil confiance'!$E$10),"Indice de confiance faible",IF(AND(E51=0,F51=0),""))))))))))</f>
        <v>#N/A</v>
      </c>
      <c r="H51" s="139"/>
      <c r="I51" s="135"/>
      <c r="J51" s="135"/>
      <c r="K51" s="135"/>
      <c r="L51" s="135"/>
      <c r="M51" s="135"/>
      <c r="N51" s="135"/>
      <c r="O51" s="135"/>
      <c r="P51" s="135"/>
      <c r="Q51" s="135" t="e">
        <f t="shared" si="47"/>
        <v>#N/A</v>
      </c>
      <c r="R51" s="140" t="e">
        <f t="shared" si="48"/>
        <v>#N/A</v>
      </c>
      <c r="S51" s="135"/>
      <c r="T51" s="135"/>
      <c r="U51" s="135"/>
      <c r="V51" s="135"/>
      <c r="W51" s="135"/>
      <c r="X51" s="135"/>
      <c r="Y51" s="135"/>
      <c r="Z51" s="135"/>
      <c r="AA51" s="135"/>
      <c r="AB51" s="135"/>
      <c r="AC51" s="135"/>
      <c r="AD51" s="135" t="e">
        <f t="shared" si="49"/>
        <v>#N/A</v>
      </c>
      <c r="AE51" s="141" t="e">
        <f t="shared" si="50"/>
        <v>#N/A</v>
      </c>
      <c r="AF51" s="135"/>
      <c r="AG51" s="135"/>
      <c r="AH51" s="135"/>
      <c r="AI51" s="135"/>
      <c r="AJ51" s="135"/>
      <c r="AK51" s="135"/>
      <c r="AL51" s="135"/>
      <c r="AM51" s="135"/>
      <c r="AN51" s="135"/>
      <c r="AO51" s="135" t="e">
        <f t="shared" si="51"/>
        <v>#N/A</v>
      </c>
      <c r="AP51" s="142" t="e">
        <f t="shared" si="52"/>
        <v>#N/A</v>
      </c>
      <c r="AQ51" s="135"/>
      <c r="AR51" s="135"/>
      <c r="AS51" s="135"/>
      <c r="AT51" s="135"/>
      <c r="AU51" s="135"/>
      <c r="AV51" s="135" t="e">
        <f t="shared" si="53"/>
        <v>#N/A</v>
      </c>
      <c r="AW51" s="143" t="e">
        <f t="shared" si="54"/>
        <v>#N/A</v>
      </c>
      <c r="AX51" s="135"/>
      <c r="AY51" s="144" t="e">
        <f t="shared" si="38"/>
        <v>#N/A</v>
      </c>
      <c r="AZ51" s="135"/>
      <c r="BA51" s="135"/>
      <c r="BB51" s="135"/>
      <c r="BC51" s="135" t="e">
        <f t="shared" si="39"/>
        <v>#N/A</v>
      </c>
      <c r="BD51" s="145" t="e">
        <f t="shared" si="40"/>
        <v>#N/A</v>
      </c>
      <c r="BE51" s="135"/>
      <c r="BF51" s="135"/>
      <c r="BG51" s="135"/>
      <c r="BH51" s="135"/>
      <c r="BI51" s="135"/>
      <c r="BJ51" s="135" t="e">
        <f t="shared" si="41"/>
        <v>#N/A</v>
      </c>
      <c r="BK51" s="146" t="e">
        <f t="shared" si="42"/>
        <v>#N/A</v>
      </c>
      <c r="BL51" s="135"/>
      <c r="BM51" s="135"/>
      <c r="BN51" s="135"/>
      <c r="BO51" s="135"/>
      <c r="BP51" s="135"/>
      <c r="BQ51" s="135"/>
      <c r="BR51" s="135"/>
      <c r="BS51" s="135" t="e">
        <f t="shared" si="55"/>
        <v>#N/A</v>
      </c>
      <c r="BT51" s="147" t="e">
        <f t="shared" si="56"/>
        <v>#N/A</v>
      </c>
      <c r="BU51" s="135"/>
      <c r="BV51" s="135"/>
      <c r="BW51" s="135"/>
      <c r="BX51" s="135"/>
      <c r="BY51" s="135"/>
      <c r="BZ51" s="135"/>
      <c r="CA51" s="135"/>
      <c r="CB51" s="135" t="e">
        <f t="shared" si="58"/>
        <v>#N/A</v>
      </c>
      <c r="CC51" s="153" t="e">
        <f t="shared" si="44"/>
        <v>#N/A</v>
      </c>
    </row>
    <row r="52" spans="1:81" x14ac:dyDescent="0.2">
      <c r="A52" s="152"/>
      <c r="B52" s="135"/>
      <c r="C52" s="136"/>
      <c r="D52" s="135"/>
      <c r="E52" s="137" t="e">
        <f t="shared" si="46"/>
        <v>#N/A</v>
      </c>
      <c r="F52" s="137" t="e">
        <f t="shared" si="57"/>
        <v>#N/A</v>
      </c>
      <c r="G52" s="138" t="e">
        <f>IF(AND(E52&gt;='GF - Seuil confiance'!$B$9,F52&gt;='GF - Seuil confiance'!$E$9),"Indice de confiance élevé",IF(AND(E52&lt;'GF - Seuil confiance'!$B$9,E52&gt;='GF - Seuil confiance'!$B$10,F52&lt;'GF - Seuil confiance'!$E$9,F52&gt;='GF - Seuil confiance'!$E$10),"Indice de confiance modéré",IF(AND(E52&lt;'GF - Seuil confiance'!$B$10,F52&lt;'GF - Seuil confiance'!$E$10),"Indice de confiance faible",IF(AND(E52&gt;='GF - Seuil confiance'!$B$9,F52&lt;'GF - Seuil confiance'!$E$9,F52&gt;='GF - Seuil confiance'!$E$10),"Indice de confiance modéré",IF(AND(E52&gt;='GF - Seuil confiance'!$B$9,F52&lt;'GF - Seuil confiance'!$E$10),"Indice de confiance faible",IF(AND(E52&gt;='GF - Seuil confiance'!$B$10,E52&lt;'GF - Seuil confiance'!$B$9,F52&lt;'GF - Seuil confiance'!$E$10),"Indice de confiance faible",IF(AND(E52&gt;='GF - Seuil confiance'!$B$10,E52&lt;'GF - Seuil confiance'!$B$9,F52&gt;='GF - Seuil confiance'!$E$9),"Indice de confiance modéré",IF(AND(E52&lt;'GF - Seuil confiance'!$B$10,F52&gt;='GF - Seuil confiance'!$E$9),"Indice de confiance faible",IF(AND(E52&lt;'GF - Seuil confiance'!$B$10,F52&lt;'GF - Seuil confiance'!$E$9,F52&gt;='GF - Seuil confiance'!$E$10),"Indice de confiance faible",IF(AND(E52=0,F52=0),""))))))))))</f>
        <v>#N/A</v>
      </c>
      <c r="H52" s="139"/>
      <c r="I52" s="135"/>
      <c r="J52" s="135"/>
      <c r="K52" s="135"/>
      <c r="L52" s="135"/>
      <c r="M52" s="135"/>
      <c r="N52" s="135"/>
      <c r="O52" s="135"/>
      <c r="P52" s="135"/>
      <c r="Q52" s="135" t="e">
        <f t="shared" si="47"/>
        <v>#N/A</v>
      </c>
      <c r="R52" s="140" t="e">
        <f t="shared" si="48"/>
        <v>#N/A</v>
      </c>
      <c r="S52" s="135"/>
      <c r="T52" s="135"/>
      <c r="U52" s="135"/>
      <c r="V52" s="135"/>
      <c r="W52" s="135"/>
      <c r="X52" s="135"/>
      <c r="Y52" s="135"/>
      <c r="Z52" s="135"/>
      <c r="AA52" s="135"/>
      <c r="AB52" s="135"/>
      <c r="AC52" s="135"/>
      <c r="AD52" s="135" t="e">
        <f t="shared" si="49"/>
        <v>#N/A</v>
      </c>
      <c r="AE52" s="141" t="e">
        <f t="shared" si="50"/>
        <v>#N/A</v>
      </c>
      <c r="AF52" s="135"/>
      <c r="AG52" s="135"/>
      <c r="AH52" s="135"/>
      <c r="AI52" s="135"/>
      <c r="AJ52" s="135"/>
      <c r="AK52" s="135"/>
      <c r="AL52" s="135"/>
      <c r="AM52" s="135"/>
      <c r="AN52" s="135"/>
      <c r="AO52" s="135" t="e">
        <f t="shared" si="51"/>
        <v>#N/A</v>
      </c>
      <c r="AP52" s="142" t="e">
        <f t="shared" si="52"/>
        <v>#N/A</v>
      </c>
      <c r="AQ52" s="135"/>
      <c r="AR52" s="135"/>
      <c r="AS52" s="135"/>
      <c r="AT52" s="135"/>
      <c r="AU52" s="135"/>
      <c r="AV52" s="135" t="e">
        <f t="shared" si="53"/>
        <v>#N/A</v>
      </c>
      <c r="AW52" s="143" t="e">
        <f t="shared" si="54"/>
        <v>#N/A</v>
      </c>
      <c r="AX52" s="135"/>
      <c r="AY52" s="144" t="e">
        <f t="shared" si="38"/>
        <v>#N/A</v>
      </c>
      <c r="AZ52" s="135"/>
      <c r="BA52" s="135"/>
      <c r="BB52" s="135"/>
      <c r="BC52" s="135" t="e">
        <f t="shared" si="39"/>
        <v>#N/A</v>
      </c>
      <c r="BD52" s="145" t="e">
        <f t="shared" si="40"/>
        <v>#N/A</v>
      </c>
      <c r="BE52" s="135"/>
      <c r="BF52" s="135"/>
      <c r="BG52" s="135"/>
      <c r="BH52" s="135"/>
      <c r="BI52" s="135"/>
      <c r="BJ52" s="135" t="e">
        <f t="shared" si="41"/>
        <v>#N/A</v>
      </c>
      <c r="BK52" s="146" t="e">
        <f t="shared" si="42"/>
        <v>#N/A</v>
      </c>
      <c r="BL52" s="135"/>
      <c r="BM52" s="135"/>
      <c r="BN52" s="135"/>
      <c r="BO52" s="135"/>
      <c r="BP52" s="135"/>
      <c r="BQ52" s="135"/>
      <c r="BR52" s="135"/>
      <c r="BS52" s="135" t="e">
        <f t="shared" si="55"/>
        <v>#N/A</v>
      </c>
      <c r="BT52" s="147" t="e">
        <f t="shared" si="56"/>
        <v>#N/A</v>
      </c>
      <c r="BU52" s="135"/>
      <c r="BV52" s="135"/>
      <c r="BW52" s="135"/>
      <c r="BX52" s="135"/>
      <c r="BY52" s="135"/>
      <c r="BZ52" s="135"/>
      <c r="CA52" s="135"/>
      <c r="CB52" s="135" t="e">
        <f t="shared" si="58"/>
        <v>#N/A</v>
      </c>
      <c r="CC52" s="153" t="e">
        <f t="shared" si="44"/>
        <v>#N/A</v>
      </c>
    </row>
    <row r="53" spans="1:81" x14ac:dyDescent="0.2">
      <c r="A53" s="152"/>
      <c r="B53" s="135"/>
      <c r="C53" s="136"/>
      <c r="D53" s="135"/>
      <c r="E53" s="137" t="e">
        <f t="shared" si="46"/>
        <v>#N/A</v>
      </c>
      <c r="F53" s="137" t="e">
        <f t="shared" si="57"/>
        <v>#N/A</v>
      </c>
      <c r="G53" s="138" t="e">
        <f>IF(AND(E53&gt;='GF - Seuil confiance'!$B$9,F53&gt;='GF - Seuil confiance'!$E$9),"Indice de confiance élevé",IF(AND(E53&lt;'GF - Seuil confiance'!$B$9,E53&gt;='GF - Seuil confiance'!$B$10,F53&lt;'GF - Seuil confiance'!$E$9,F53&gt;='GF - Seuil confiance'!$E$10),"Indice de confiance modéré",IF(AND(E53&lt;'GF - Seuil confiance'!$B$10,F53&lt;'GF - Seuil confiance'!$E$10),"Indice de confiance faible",IF(AND(E53&gt;='GF - Seuil confiance'!$B$9,F53&lt;'GF - Seuil confiance'!$E$9,F53&gt;='GF - Seuil confiance'!$E$10),"Indice de confiance modéré",IF(AND(E53&gt;='GF - Seuil confiance'!$B$9,F53&lt;'GF - Seuil confiance'!$E$10),"Indice de confiance faible",IF(AND(E53&gt;='GF - Seuil confiance'!$B$10,E53&lt;'GF - Seuil confiance'!$B$9,F53&lt;'GF - Seuil confiance'!$E$10),"Indice de confiance faible",IF(AND(E53&gt;='GF - Seuil confiance'!$B$10,E53&lt;'GF - Seuil confiance'!$B$9,F53&gt;='GF - Seuil confiance'!$E$9),"Indice de confiance modéré",IF(AND(E53&lt;'GF - Seuil confiance'!$B$10,F53&gt;='GF - Seuil confiance'!$E$9),"Indice de confiance faible",IF(AND(E53&lt;'GF - Seuil confiance'!$B$10,F53&lt;'GF - Seuil confiance'!$E$9,F53&gt;='GF - Seuil confiance'!$E$10),"Indice de confiance faible",IF(AND(E53=0,F53=0),""))))))))))</f>
        <v>#N/A</v>
      </c>
      <c r="H53" s="139"/>
      <c r="I53" s="135"/>
      <c r="J53" s="135"/>
      <c r="K53" s="135"/>
      <c r="L53" s="135"/>
      <c r="M53" s="135"/>
      <c r="N53" s="135"/>
      <c r="O53" s="135"/>
      <c r="P53" s="135"/>
      <c r="Q53" s="135" t="e">
        <f t="shared" si="47"/>
        <v>#N/A</v>
      </c>
      <c r="R53" s="140" t="e">
        <f t="shared" si="48"/>
        <v>#N/A</v>
      </c>
      <c r="S53" s="135"/>
      <c r="T53" s="135"/>
      <c r="U53" s="135"/>
      <c r="V53" s="135"/>
      <c r="W53" s="135"/>
      <c r="X53" s="135"/>
      <c r="Y53" s="135"/>
      <c r="Z53" s="135"/>
      <c r="AA53" s="135"/>
      <c r="AB53" s="135"/>
      <c r="AC53" s="135"/>
      <c r="AD53" s="135" t="e">
        <f t="shared" si="49"/>
        <v>#N/A</v>
      </c>
      <c r="AE53" s="141" t="e">
        <f t="shared" si="50"/>
        <v>#N/A</v>
      </c>
      <c r="AF53" s="135"/>
      <c r="AG53" s="135"/>
      <c r="AH53" s="135"/>
      <c r="AI53" s="135"/>
      <c r="AJ53" s="135"/>
      <c r="AK53" s="135"/>
      <c r="AL53" s="135"/>
      <c r="AM53" s="135"/>
      <c r="AN53" s="135"/>
      <c r="AO53" s="135" t="e">
        <f t="shared" si="51"/>
        <v>#N/A</v>
      </c>
      <c r="AP53" s="142" t="e">
        <f t="shared" si="52"/>
        <v>#N/A</v>
      </c>
      <c r="AQ53" s="135"/>
      <c r="AR53" s="135"/>
      <c r="AS53" s="135"/>
      <c r="AT53" s="135"/>
      <c r="AU53" s="135"/>
      <c r="AV53" s="135" t="e">
        <f t="shared" si="53"/>
        <v>#N/A</v>
      </c>
      <c r="AW53" s="143" t="e">
        <f t="shared" si="54"/>
        <v>#N/A</v>
      </c>
      <c r="AX53" s="135"/>
      <c r="AY53" s="144" t="e">
        <f t="shared" si="38"/>
        <v>#N/A</v>
      </c>
      <c r="AZ53" s="135"/>
      <c r="BA53" s="135"/>
      <c r="BB53" s="135"/>
      <c r="BC53" s="135" t="e">
        <f t="shared" si="39"/>
        <v>#N/A</v>
      </c>
      <c r="BD53" s="145" t="e">
        <f t="shared" si="40"/>
        <v>#N/A</v>
      </c>
      <c r="BE53" s="135"/>
      <c r="BF53" s="135"/>
      <c r="BG53" s="135"/>
      <c r="BH53" s="135"/>
      <c r="BI53" s="135"/>
      <c r="BJ53" s="135" t="e">
        <f t="shared" si="41"/>
        <v>#N/A</v>
      </c>
      <c r="BK53" s="146" t="e">
        <f t="shared" si="42"/>
        <v>#N/A</v>
      </c>
      <c r="BL53" s="135"/>
      <c r="BM53" s="135"/>
      <c r="BN53" s="135"/>
      <c r="BO53" s="135"/>
      <c r="BP53" s="135"/>
      <c r="BQ53" s="135"/>
      <c r="BR53" s="135"/>
      <c r="BS53" s="135" t="e">
        <f t="shared" si="55"/>
        <v>#N/A</v>
      </c>
      <c r="BT53" s="147" t="e">
        <f t="shared" si="56"/>
        <v>#N/A</v>
      </c>
      <c r="BU53" s="135"/>
      <c r="BV53" s="135"/>
      <c r="BW53" s="135"/>
      <c r="BX53" s="135"/>
      <c r="BY53" s="135"/>
      <c r="BZ53" s="135"/>
      <c r="CA53" s="135"/>
      <c r="CB53" s="135" t="e">
        <f t="shared" si="58"/>
        <v>#N/A</v>
      </c>
      <c r="CC53" s="153" t="e">
        <f t="shared" si="44"/>
        <v>#N/A</v>
      </c>
    </row>
    <row r="54" spans="1:81" ht="13.5" thickBot="1" x14ac:dyDescent="0.25">
      <c r="A54" s="154"/>
      <c r="B54" s="155"/>
      <c r="C54" s="156"/>
      <c r="D54" s="155"/>
      <c r="E54" s="157" t="e">
        <f t="shared" si="46"/>
        <v>#N/A</v>
      </c>
      <c r="F54" s="157" t="e">
        <f t="shared" si="57"/>
        <v>#N/A</v>
      </c>
      <c r="G54" s="158" t="e">
        <f>IF(AND(E54&gt;='GF - Seuil confiance'!$B$9,F54&gt;='GF - Seuil confiance'!$E$9),"Indice de confiance élevé",IF(AND(E54&lt;'GF - Seuil confiance'!$B$9,E54&gt;='GF - Seuil confiance'!$B$10,F54&lt;'GF - Seuil confiance'!$E$9,F54&gt;='GF - Seuil confiance'!$E$10),"Indice de confiance modéré",IF(AND(E54&lt;'GF - Seuil confiance'!$B$10,F54&lt;'GF - Seuil confiance'!$E$10),"Indice de confiance faible",IF(AND(E54&gt;='GF - Seuil confiance'!$B$9,F54&lt;'GF - Seuil confiance'!$E$9,F54&gt;='GF - Seuil confiance'!$E$10),"Indice de confiance modéré",IF(AND(E54&gt;='GF - Seuil confiance'!$B$9,F54&lt;'GF - Seuil confiance'!$E$10),"Indice de confiance faible",IF(AND(E54&gt;='GF - Seuil confiance'!$B$10,E54&lt;'GF - Seuil confiance'!$B$9,F54&lt;'GF - Seuil confiance'!$E$10),"Indice de confiance faible",IF(AND(E54&gt;='GF - Seuil confiance'!$B$10,E54&lt;'GF - Seuil confiance'!$B$9,F54&gt;='GF - Seuil confiance'!$E$9),"Indice de confiance modéré",IF(AND(E54&lt;'GF - Seuil confiance'!$B$10,F54&gt;='GF - Seuil confiance'!$E$9),"Indice de confiance faible",IF(AND(E54&lt;'GF - Seuil confiance'!$B$10,F54&lt;'GF - Seuil confiance'!$E$9,F54&gt;='GF - Seuil confiance'!$E$10),"Indice de confiance faible",IF(AND(E54=0,F54=0),""))))))))))</f>
        <v>#N/A</v>
      </c>
      <c r="H54" s="159"/>
      <c r="I54" s="155"/>
      <c r="J54" s="155"/>
      <c r="K54" s="155"/>
      <c r="L54" s="155"/>
      <c r="M54" s="155"/>
      <c r="N54" s="155"/>
      <c r="O54" s="155"/>
      <c r="P54" s="155"/>
      <c r="Q54" s="155" t="e">
        <f t="shared" si="47"/>
        <v>#N/A</v>
      </c>
      <c r="R54" s="160" t="e">
        <f t="shared" si="48"/>
        <v>#N/A</v>
      </c>
      <c r="S54" s="155"/>
      <c r="T54" s="155"/>
      <c r="U54" s="155"/>
      <c r="V54" s="155"/>
      <c r="W54" s="155"/>
      <c r="X54" s="155"/>
      <c r="Y54" s="155"/>
      <c r="Z54" s="155"/>
      <c r="AA54" s="155"/>
      <c r="AB54" s="155"/>
      <c r="AC54" s="155"/>
      <c r="AD54" s="155" t="e">
        <f t="shared" si="49"/>
        <v>#N/A</v>
      </c>
      <c r="AE54" s="161" t="e">
        <f t="shared" si="50"/>
        <v>#N/A</v>
      </c>
      <c r="AF54" s="155"/>
      <c r="AG54" s="155"/>
      <c r="AH54" s="155"/>
      <c r="AI54" s="155"/>
      <c r="AJ54" s="155"/>
      <c r="AK54" s="155"/>
      <c r="AL54" s="155"/>
      <c r="AM54" s="155"/>
      <c r="AN54" s="155"/>
      <c r="AO54" s="155" t="e">
        <f t="shared" si="51"/>
        <v>#N/A</v>
      </c>
      <c r="AP54" s="162" t="e">
        <f t="shared" si="52"/>
        <v>#N/A</v>
      </c>
      <c r="AQ54" s="155"/>
      <c r="AR54" s="155"/>
      <c r="AS54" s="155"/>
      <c r="AT54" s="155"/>
      <c r="AU54" s="155"/>
      <c r="AV54" s="155" t="e">
        <f t="shared" si="53"/>
        <v>#N/A</v>
      </c>
      <c r="AW54" s="163" t="e">
        <f t="shared" si="54"/>
        <v>#N/A</v>
      </c>
      <c r="AX54" s="155"/>
      <c r="AY54" s="164" t="e">
        <f t="shared" si="38"/>
        <v>#N/A</v>
      </c>
      <c r="AZ54" s="155"/>
      <c r="BA54" s="155"/>
      <c r="BB54" s="155"/>
      <c r="BC54" s="155" t="e">
        <f t="shared" si="39"/>
        <v>#N/A</v>
      </c>
      <c r="BD54" s="165" t="e">
        <f t="shared" si="40"/>
        <v>#N/A</v>
      </c>
      <c r="BE54" s="155"/>
      <c r="BF54" s="155"/>
      <c r="BG54" s="155"/>
      <c r="BH54" s="155"/>
      <c r="BI54" s="155"/>
      <c r="BJ54" s="155" t="e">
        <f t="shared" si="41"/>
        <v>#N/A</v>
      </c>
      <c r="BK54" s="166" t="e">
        <f t="shared" si="42"/>
        <v>#N/A</v>
      </c>
      <c r="BL54" s="155"/>
      <c r="BM54" s="155"/>
      <c r="BN54" s="155"/>
      <c r="BO54" s="155"/>
      <c r="BP54" s="155"/>
      <c r="BQ54" s="155"/>
      <c r="BR54" s="155"/>
      <c r="BS54" s="155" t="e">
        <f t="shared" si="55"/>
        <v>#N/A</v>
      </c>
      <c r="BT54" s="167" t="e">
        <f t="shared" si="56"/>
        <v>#N/A</v>
      </c>
      <c r="BU54" s="155"/>
      <c r="BV54" s="155"/>
      <c r="BW54" s="155"/>
      <c r="BX54" s="155"/>
      <c r="BY54" s="155"/>
      <c r="BZ54" s="155"/>
      <c r="CA54" s="155"/>
      <c r="CB54" s="155" t="e">
        <f t="shared" si="58"/>
        <v>#N/A</v>
      </c>
      <c r="CC54" s="168" t="e">
        <f t="shared" si="44"/>
        <v>#N/A</v>
      </c>
    </row>
  </sheetData>
  <mergeCells count="14">
    <mergeCell ref="E2:G2"/>
    <mergeCell ref="A1:D2"/>
    <mergeCell ref="E1:G1"/>
    <mergeCell ref="BU2:CC2"/>
    <mergeCell ref="BL2:BT2"/>
    <mergeCell ref="AX1:CC1"/>
    <mergeCell ref="H1:AW1"/>
    <mergeCell ref="S2:AE2"/>
    <mergeCell ref="H2:R2"/>
    <mergeCell ref="AQ2:AW2"/>
    <mergeCell ref="AX2:AY2"/>
    <mergeCell ref="AF2:AP2"/>
    <mergeCell ref="BE2:BK2"/>
    <mergeCell ref="AZ2:BD2"/>
  </mergeCells>
  <conditionalFormatting sqref="E2 E3:G1048576 E1:G1">
    <cfRule type="cellIs" dxfId="27" priority="1" operator="equal">
      <formula>"Indice de confiance faible"</formula>
    </cfRule>
    <cfRule type="cellIs" dxfId="26" priority="2" operator="equal">
      <formula>"Indice de confiance modéré"</formula>
    </cfRule>
    <cfRule type="cellIs" dxfId="25" priority="3" operator="equal">
      <formula>"Indice de confiance élevé"</formula>
    </cfRule>
  </conditionalFormatting>
  <dataValidations count="1">
    <dataValidation showDropDown="1" showInputMessage="1" showErrorMessage="1" sqref="G4:G54"/>
  </dataValidations>
  <hyperlinks>
    <hyperlink ref="C4" r:id="rId1"/>
  </hyperlinks>
  <printOptions horizontalCentered="1"/>
  <pageMargins left="0.39370078740157483" right="0.39370078740157483" top="0.78740157480314965" bottom="0.39370078740157483" header="0.31496062992125984" footer="0.31496062992125984"/>
  <pageSetup paperSize="9" scale="57" fitToWidth="0" orientation="landscape" r:id="rId2"/>
  <headerFooter>
    <oddHeader xml:space="preserve">&amp;R&amp;"Arial,Italique"&amp;10Travel A., Lemaire B., Tavares O. (2020). CHECK'MEX : Outil d'aide à l'analyse de la bibliographie. Livrable projet MEXAVI (tableur excel). </oddHeader>
  </headerFooter>
  <legacyDrawing r:id="rId3"/>
  <extLst>
    <ext xmlns:x14="http://schemas.microsoft.com/office/spreadsheetml/2009/9/main" uri="{CCE6A557-97BC-4b89-ADB6-D9C93CAAB3DF}">
      <x14:dataValidations xmlns:xm="http://schemas.microsoft.com/office/excel/2006/main" count="33">
        <x14:dataValidation type="list" allowBlank="1" showInputMessage="1" showErrorMessage="1">
          <x14:formula1>
            <xm:f>'GF - Notice'!$D$11:$D$14</xm:f>
          </x14:formula1>
          <xm:sqref>H4:H54</xm:sqref>
        </x14:dataValidation>
        <x14:dataValidation type="list" allowBlank="1" showInputMessage="1" showErrorMessage="1">
          <x14:formula1>
            <xm:f>'GF - Notice'!$D$17:$D$21</xm:f>
          </x14:formula1>
          <xm:sqref>L4:L54</xm:sqref>
        </x14:dataValidation>
        <x14:dataValidation type="list" allowBlank="1" showInputMessage="1" showErrorMessage="1">
          <x14:formula1>
            <xm:f>'GF - Notice'!$D$15:$D$16</xm:f>
          </x14:formula1>
          <xm:sqref>J4:J54</xm:sqref>
        </x14:dataValidation>
        <x14:dataValidation type="list" allowBlank="1" showInputMessage="1" showErrorMessage="1">
          <x14:formula1>
            <xm:f>'GF - Notice'!$D$22:$D$25</xm:f>
          </x14:formula1>
          <xm:sqref>N4:N54</xm:sqref>
        </x14:dataValidation>
        <x14:dataValidation type="list" allowBlank="1" showInputMessage="1" showErrorMessage="1">
          <x14:formula1>
            <xm:f>'GF - Notice'!$D$26:$D$27</xm:f>
          </x14:formula1>
          <xm:sqref>P4:P54</xm:sqref>
        </x14:dataValidation>
        <x14:dataValidation type="list" allowBlank="1" showInputMessage="1" showErrorMessage="1">
          <x14:formula1>
            <xm:f>'GF - Notice'!$D$28:$D$29</xm:f>
          </x14:formula1>
          <xm:sqref>S4:S54</xm:sqref>
        </x14:dataValidation>
        <x14:dataValidation type="list" allowBlank="1" showInputMessage="1" showErrorMessage="1">
          <x14:formula1>
            <xm:f>'GF - Notice'!$D$30:$D$31</xm:f>
          </x14:formula1>
          <xm:sqref>U4:U54</xm:sqref>
        </x14:dataValidation>
        <x14:dataValidation type="list" allowBlank="1" showInputMessage="1" showErrorMessage="1">
          <x14:formula1>
            <xm:f>'GF - Notice'!$D$32:$D$33</xm:f>
          </x14:formula1>
          <xm:sqref>W4:W54</xm:sqref>
        </x14:dataValidation>
        <x14:dataValidation type="list" allowBlank="1" showInputMessage="1" showErrorMessage="1">
          <x14:formula1>
            <xm:f>'GF - Notice'!$D$35:$D$36</xm:f>
          </x14:formula1>
          <xm:sqref>Y4:Y54</xm:sqref>
        </x14:dataValidation>
        <x14:dataValidation type="list" allowBlank="1" showInputMessage="1" showErrorMessage="1">
          <x14:formula1>
            <xm:f>'GF - Notice'!$D$37:$D$38</xm:f>
          </x14:formula1>
          <xm:sqref>AA4:AA54</xm:sqref>
        </x14:dataValidation>
        <x14:dataValidation type="list" allowBlank="1" showInputMessage="1" showErrorMessage="1">
          <x14:formula1>
            <xm:f>'GF - Notice'!$D$39:$D$40</xm:f>
          </x14:formula1>
          <xm:sqref>AC4:AC54</xm:sqref>
        </x14:dataValidation>
        <x14:dataValidation type="list" allowBlank="1" showInputMessage="1" showErrorMessage="1">
          <x14:formula1>
            <xm:f>'GF - Notice'!$D$41:$D$43</xm:f>
          </x14:formula1>
          <xm:sqref>AF4:AF54</xm:sqref>
        </x14:dataValidation>
        <x14:dataValidation type="list" allowBlank="1" showInputMessage="1" showErrorMessage="1">
          <x14:formula1>
            <xm:f>'GF - Notice'!$D$48:$D$52</xm:f>
          </x14:formula1>
          <xm:sqref>AJ4:AJ54</xm:sqref>
        </x14:dataValidation>
        <x14:dataValidation type="list" allowBlank="1" showInputMessage="1" showErrorMessage="1">
          <x14:formula1>
            <xm:f>'GF - Notice'!$D$59:$D$61</xm:f>
          </x14:formula1>
          <xm:sqref>AQ4:AQ54</xm:sqref>
        </x14:dataValidation>
        <x14:dataValidation type="list" allowBlank="1" showInputMessage="1" showErrorMessage="1">
          <x14:formula1>
            <xm:f>'GF - Notice'!$D$62:$D$63</xm:f>
          </x14:formula1>
          <xm:sqref>AS4:AS54</xm:sqref>
        </x14:dataValidation>
        <x14:dataValidation type="list" allowBlank="1" showInputMessage="1" showErrorMessage="1">
          <x14:formula1>
            <xm:f>'GF - Notice'!$D$64:$D$65</xm:f>
          </x14:formula1>
          <xm:sqref>AU4:AU54</xm:sqref>
        </x14:dataValidation>
        <x14:dataValidation type="list" allowBlank="1" showInputMessage="1" showErrorMessage="1">
          <x14:formula1>
            <xm:f>'GF - Notice'!$D$57:$D$58</xm:f>
          </x14:formula1>
          <xm:sqref>AN4:AN54</xm:sqref>
        </x14:dataValidation>
        <x14:dataValidation type="list" allowBlank="1" showInputMessage="1" showErrorMessage="1">
          <x14:formula1>
            <xm:f>'GF - Notice'!$D$53:$D$56</xm:f>
          </x14:formula1>
          <xm:sqref>AL4:AL54</xm:sqref>
        </x14:dataValidation>
        <x14:dataValidation type="list" allowBlank="1" showInputMessage="1" showErrorMessage="1">
          <x14:formula1>
            <xm:f>'GF - Notice'!$D$44:$D$47</xm:f>
          </x14:formula1>
          <xm:sqref>AH4:AH54</xm:sqref>
        </x14:dataValidation>
        <x14:dataValidation type="list" allowBlank="1" showInputMessage="1" showErrorMessage="1">
          <x14:formula1>
            <xm:f>'GF - Notice'!$D$72:$D$73</xm:f>
          </x14:formula1>
          <xm:sqref>AX4:AX54</xm:sqref>
        </x14:dataValidation>
        <x14:dataValidation type="list" allowBlank="1" showInputMessage="1" showErrorMessage="1">
          <x14:formula1>
            <xm:f>'GF - Notice'!$D$74:$D$75</xm:f>
          </x14:formula1>
          <xm:sqref>AZ4:AZ54</xm:sqref>
        </x14:dataValidation>
        <x14:dataValidation type="list" allowBlank="1" showInputMessage="1" showErrorMessage="1">
          <x14:formula1>
            <xm:f>'GF - Notice'!$D$76:$D$77</xm:f>
          </x14:formula1>
          <xm:sqref>BB4:BB54</xm:sqref>
        </x14:dataValidation>
        <x14:dataValidation type="list" allowBlank="1" showInputMessage="1" showErrorMessage="1">
          <x14:formula1>
            <xm:f>'GF - Notice'!$D$78:$D$80</xm:f>
          </x14:formula1>
          <xm:sqref>BE4:BE54</xm:sqref>
        </x14:dataValidation>
        <x14:dataValidation type="list" allowBlank="1" showInputMessage="1" showErrorMessage="1">
          <x14:formula1>
            <xm:f>'GF - Notice'!$D$81:$D$83</xm:f>
          </x14:formula1>
          <xm:sqref>BG4:BG54</xm:sqref>
        </x14:dataValidation>
        <x14:dataValidation type="list" allowBlank="1" showInputMessage="1" showErrorMessage="1">
          <x14:formula1>
            <xm:f>'GF - Notice'!$D$84:$D$86</xm:f>
          </x14:formula1>
          <xm:sqref>BI4:BI54</xm:sqref>
        </x14:dataValidation>
        <x14:dataValidation type="list" allowBlank="1" showInputMessage="1" showErrorMessage="1">
          <x14:formula1>
            <xm:f>'GF - Notice'!$D$87:$D$89</xm:f>
          </x14:formula1>
          <xm:sqref>BL4:BL54</xm:sqref>
        </x14:dataValidation>
        <x14:dataValidation type="list" allowBlank="1" showInputMessage="1" showErrorMessage="1">
          <x14:formula1>
            <xm:f>'GF - Notice'!$D$90:$D$93</xm:f>
          </x14:formula1>
          <xm:sqref>BN4:BN54</xm:sqref>
        </x14:dataValidation>
        <x14:dataValidation type="list" allowBlank="1" showInputMessage="1" showErrorMessage="1">
          <x14:formula1>
            <xm:f>'GF - Notice'!$D$94:$D$97</xm:f>
          </x14:formula1>
          <xm:sqref>BP4:BP54</xm:sqref>
        </x14:dataValidation>
        <x14:dataValidation type="list" allowBlank="1" showInputMessage="1" showErrorMessage="1">
          <x14:formula1>
            <xm:f>'GF - Notice'!$D$98:$D$99</xm:f>
          </x14:formula1>
          <xm:sqref>BR4:BR54</xm:sqref>
        </x14:dataValidation>
        <x14:dataValidation type="list" allowBlank="1" showInputMessage="1" showErrorMessage="1">
          <x14:formula1>
            <xm:f>'GF - Notice'!$D$100:$D$102</xm:f>
          </x14:formula1>
          <xm:sqref>BU4:BU54</xm:sqref>
        </x14:dataValidation>
        <x14:dataValidation type="list" allowBlank="1" showInputMessage="1" showErrorMessage="1">
          <x14:formula1>
            <xm:f>'GF - Notice'!$D$103:$D$105</xm:f>
          </x14:formula1>
          <xm:sqref>BW4:BW54</xm:sqref>
        </x14:dataValidation>
        <x14:dataValidation type="list" allowBlank="1" showInputMessage="1" showErrorMessage="1">
          <x14:formula1>
            <xm:f>'GF - Notice'!$D$106:$D$108</xm:f>
          </x14:formula1>
          <xm:sqref>BY4:BY54</xm:sqref>
        </x14:dataValidation>
        <x14:dataValidation type="list" allowBlank="1" showInputMessage="1" showErrorMessage="1">
          <x14:formula1>
            <xm:f>'GF - Notice'!$D$109:$D$112</xm:f>
          </x14:formula1>
          <xm:sqref>CA4:CA54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E3630C"/>
  </sheetPr>
  <dimension ref="A1:CT37"/>
  <sheetViews>
    <sheetView topLeftCell="Q1" zoomScale="93" zoomScaleNormal="93" workbookViewId="0">
      <selection activeCell="U1" sqref="U1"/>
    </sheetView>
  </sheetViews>
  <sheetFormatPr baseColWidth="10" defaultColWidth="11.42578125" defaultRowHeight="12.75" x14ac:dyDescent="0.2"/>
  <cols>
    <col min="1" max="2" width="11.42578125" style="24"/>
    <col min="3" max="3" width="22.42578125" style="24" customWidth="1"/>
    <col min="4" max="4" width="16.140625" style="24" customWidth="1"/>
    <col min="5" max="5" width="14.42578125" style="24" customWidth="1"/>
    <col min="6" max="6" width="11.28515625" style="24" customWidth="1"/>
    <col min="7" max="7" width="16.7109375" style="24" customWidth="1"/>
    <col min="8" max="8" width="18.28515625" style="24" customWidth="1"/>
    <col min="9" max="9" width="18.140625" style="24" customWidth="1"/>
    <col min="10" max="10" width="17.85546875" style="24" customWidth="1"/>
    <col min="11" max="11" width="17.7109375" style="24" customWidth="1"/>
    <col min="12" max="12" width="18.140625" style="24" customWidth="1"/>
    <col min="13" max="13" width="14.5703125" style="24" customWidth="1"/>
    <col min="14" max="14" width="17.5703125" style="24" customWidth="1"/>
    <col min="15" max="15" width="15.5703125" style="24" customWidth="1"/>
    <col min="16" max="16" width="17.85546875" style="24" customWidth="1"/>
    <col min="17" max="17" width="14.5703125" style="24" customWidth="1"/>
    <col min="18" max="18" width="18.42578125" style="24" customWidth="1"/>
    <col min="19" max="19" width="14.5703125" style="24" customWidth="1"/>
    <col min="20" max="20" width="17.42578125" style="24" customWidth="1"/>
    <col min="21" max="21" width="13.140625" style="24" customWidth="1"/>
    <col min="22" max="22" width="10.5703125" style="24" customWidth="1"/>
    <col min="23" max="23" width="13" style="24" customWidth="1"/>
    <col min="24" max="24" width="18.42578125" style="24" customWidth="1"/>
    <col min="25" max="25" width="15.7109375" style="24" customWidth="1"/>
    <col min="26" max="26" width="14.140625" style="24" customWidth="1"/>
    <col min="27" max="27" width="20.140625" style="24" bestFit="1" customWidth="1"/>
    <col min="28" max="28" width="19" style="24" customWidth="1"/>
    <col min="29" max="29" width="18.140625" style="24" customWidth="1"/>
    <col min="30" max="30" width="22" style="24" customWidth="1"/>
    <col min="31" max="98" width="11.42578125" style="26"/>
    <col min="99" max="16384" width="11.42578125" style="24"/>
  </cols>
  <sheetData>
    <row r="1" spans="1:98" s="74" customFormat="1" ht="39" customHeight="1" x14ac:dyDescent="0.2">
      <c r="A1" s="115" t="s">
        <v>43</v>
      </c>
      <c r="B1" s="115" t="s">
        <v>112</v>
      </c>
      <c r="C1" s="115" t="s">
        <v>113</v>
      </c>
      <c r="D1" s="115" t="s">
        <v>114</v>
      </c>
      <c r="E1" s="116" t="s">
        <v>115</v>
      </c>
      <c r="F1" s="116" t="s">
        <v>116</v>
      </c>
      <c r="G1" s="116" t="s">
        <v>117</v>
      </c>
      <c r="H1" s="116" t="s">
        <v>118</v>
      </c>
      <c r="I1" s="116" t="s">
        <v>119</v>
      </c>
      <c r="J1" s="116" t="s">
        <v>120</v>
      </c>
      <c r="K1" s="116" t="s">
        <v>121</v>
      </c>
      <c r="L1" s="117" t="s">
        <v>46</v>
      </c>
      <c r="M1" s="117" t="s">
        <v>345</v>
      </c>
      <c r="N1" s="117" t="s">
        <v>346</v>
      </c>
      <c r="O1" s="117" t="s">
        <v>347</v>
      </c>
      <c r="P1" s="117" t="s">
        <v>348</v>
      </c>
      <c r="Q1" s="117" t="s">
        <v>351</v>
      </c>
      <c r="R1" s="117" t="s">
        <v>349</v>
      </c>
      <c r="S1" s="117" t="s">
        <v>352</v>
      </c>
      <c r="T1" s="117" t="s">
        <v>350</v>
      </c>
      <c r="U1" s="117" t="s">
        <v>122</v>
      </c>
      <c r="V1" s="117" t="s">
        <v>123</v>
      </c>
      <c r="W1" s="117" t="s">
        <v>124</v>
      </c>
      <c r="X1" s="117" t="s">
        <v>125</v>
      </c>
      <c r="Y1" s="117" t="s">
        <v>126</v>
      </c>
      <c r="Z1" s="117" t="s">
        <v>127</v>
      </c>
      <c r="AA1" s="230" t="s">
        <v>128</v>
      </c>
      <c r="AB1" s="230" t="s">
        <v>129</v>
      </c>
      <c r="AC1" s="230" t="s">
        <v>130</v>
      </c>
      <c r="AD1" s="230" t="s">
        <v>131</v>
      </c>
      <c r="AE1" s="73"/>
      <c r="AF1" s="73"/>
      <c r="AG1" s="73"/>
      <c r="AH1" s="73"/>
      <c r="AI1" s="73"/>
      <c r="AJ1" s="73"/>
      <c r="AK1" s="73"/>
      <c r="AL1" s="73"/>
      <c r="AM1" s="73"/>
      <c r="AN1" s="73"/>
      <c r="AO1" s="73"/>
      <c r="AP1" s="73"/>
      <c r="AQ1" s="73"/>
      <c r="AR1" s="73"/>
      <c r="AS1" s="73"/>
      <c r="AT1" s="73"/>
      <c r="AU1" s="73"/>
      <c r="AV1" s="73"/>
      <c r="AW1" s="73"/>
      <c r="AX1" s="73"/>
      <c r="AY1" s="73"/>
      <c r="AZ1" s="73"/>
      <c r="BA1" s="73"/>
      <c r="BB1" s="73"/>
      <c r="BC1" s="73"/>
      <c r="BD1" s="73"/>
      <c r="BE1" s="73"/>
      <c r="BF1" s="73"/>
      <c r="BG1" s="73"/>
      <c r="BH1" s="73"/>
      <c r="BI1" s="73"/>
      <c r="BJ1" s="73"/>
      <c r="BK1" s="73"/>
      <c r="BL1" s="73"/>
      <c r="BM1" s="73"/>
      <c r="BN1" s="73"/>
      <c r="BO1" s="73"/>
      <c r="BP1" s="73"/>
      <c r="BQ1" s="73"/>
      <c r="BR1" s="73"/>
      <c r="BS1" s="73"/>
      <c r="BT1" s="73"/>
      <c r="BU1" s="73"/>
      <c r="BV1" s="73"/>
      <c r="BW1" s="73"/>
      <c r="BX1" s="73"/>
      <c r="BY1" s="73"/>
      <c r="BZ1" s="73"/>
      <c r="CA1" s="73"/>
      <c r="CB1" s="73"/>
      <c r="CC1" s="73"/>
      <c r="CD1" s="73"/>
      <c r="CE1" s="73"/>
      <c r="CF1" s="73"/>
      <c r="CG1" s="73"/>
      <c r="CH1" s="73"/>
      <c r="CI1" s="73"/>
      <c r="CJ1" s="73"/>
      <c r="CK1" s="73"/>
      <c r="CL1" s="73"/>
      <c r="CM1" s="73"/>
      <c r="CN1" s="73"/>
      <c r="CO1" s="73"/>
      <c r="CP1" s="73"/>
      <c r="CQ1" s="73"/>
      <c r="CR1" s="73"/>
      <c r="CS1" s="73"/>
      <c r="CT1" s="73"/>
    </row>
    <row r="2" spans="1:98" x14ac:dyDescent="0.2">
      <c r="A2" s="118" t="str">
        <f>'2. Grille FIABILITE (GF)'!A4</f>
        <v>Anonyme</v>
      </c>
      <c r="B2" s="118">
        <f>'2. Grille FIABILITE (GF)'!B4</f>
        <v>1900</v>
      </c>
      <c r="C2" s="118" t="s">
        <v>132</v>
      </c>
      <c r="D2" s="118" t="s">
        <v>133</v>
      </c>
      <c r="E2" s="118" t="s">
        <v>134</v>
      </c>
      <c r="F2" s="118" t="s">
        <v>135</v>
      </c>
      <c r="G2" s="118" t="s">
        <v>136</v>
      </c>
      <c r="H2" s="118" t="s">
        <v>137</v>
      </c>
      <c r="I2" s="118" t="s">
        <v>138</v>
      </c>
      <c r="J2" s="118" t="s">
        <v>138</v>
      </c>
      <c r="K2" s="118" t="s">
        <v>139</v>
      </c>
      <c r="L2" s="118" t="s">
        <v>140</v>
      </c>
      <c r="M2" s="118" t="s">
        <v>141</v>
      </c>
      <c r="N2" s="118">
        <v>25</v>
      </c>
      <c r="O2" s="118" t="s">
        <v>142</v>
      </c>
      <c r="P2" s="118">
        <v>20</v>
      </c>
      <c r="Q2" s="118" t="s">
        <v>143</v>
      </c>
      <c r="R2" s="118">
        <v>12</v>
      </c>
      <c r="S2" s="118" t="s">
        <v>144</v>
      </c>
      <c r="T2" s="118">
        <v>8</v>
      </c>
      <c r="U2" s="118">
        <v>3</v>
      </c>
      <c r="V2" s="118">
        <v>10</v>
      </c>
      <c r="W2" s="118">
        <f>V2-U2</f>
        <v>7</v>
      </c>
      <c r="X2" s="118" t="s">
        <v>145</v>
      </c>
      <c r="Y2" s="118">
        <v>2</v>
      </c>
      <c r="Z2" s="118" t="s">
        <v>146</v>
      </c>
      <c r="AA2" s="118" t="s">
        <v>147</v>
      </c>
      <c r="AB2" s="118" t="s">
        <v>148</v>
      </c>
      <c r="AC2" s="119" t="s">
        <v>149</v>
      </c>
      <c r="AD2" s="118" t="s">
        <v>150</v>
      </c>
    </row>
    <row r="3" spans="1:98" s="27" customFormat="1" x14ac:dyDescent="0.25">
      <c r="A3" s="120"/>
      <c r="B3" s="120"/>
      <c r="C3" s="120"/>
      <c r="D3" s="120"/>
      <c r="E3" s="120"/>
      <c r="F3" s="120"/>
      <c r="G3" s="120"/>
      <c r="H3" s="120"/>
      <c r="I3" s="120"/>
      <c r="J3" s="120"/>
      <c r="K3" s="120"/>
      <c r="L3" s="120"/>
      <c r="M3" s="120"/>
      <c r="N3" s="120"/>
      <c r="O3" s="120"/>
      <c r="P3" s="120"/>
      <c r="Q3" s="120"/>
      <c r="R3" s="120"/>
      <c r="S3" s="120"/>
      <c r="T3" s="120"/>
      <c r="U3" s="120"/>
      <c r="V3" s="120"/>
      <c r="W3" s="120">
        <f>V3-U3</f>
        <v>0</v>
      </c>
      <c r="X3" s="120"/>
      <c r="Y3" s="120"/>
      <c r="Z3" s="120"/>
      <c r="AA3" s="120"/>
      <c r="AB3" s="120"/>
      <c r="AC3" s="120"/>
      <c r="AD3" s="120"/>
    </row>
    <row r="4" spans="1:98" s="27" customFormat="1" x14ac:dyDescent="0.25">
      <c r="A4" s="120"/>
      <c r="B4" s="120"/>
      <c r="C4" s="120"/>
      <c r="D4" s="120"/>
      <c r="E4" s="120"/>
      <c r="F4" s="120"/>
      <c r="G4" s="120"/>
      <c r="H4" s="120"/>
      <c r="I4" s="120"/>
      <c r="J4" s="120"/>
      <c r="K4" s="120"/>
      <c r="L4" s="120"/>
      <c r="M4" s="120"/>
      <c r="N4" s="120"/>
      <c r="O4" s="120"/>
      <c r="P4" s="120"/>
      <c r="Q4" s="120"/>
      <c r="R4" s="120"/>
      <c r="S4" s="120"/>
      <c r="T4" s="120"/>
      <c r="U4" s="120"/>
      <c r="V4" s="120"/>
      <c r="W4" s="120">
        <f t="shared" ref="W4:W13" si="0">V4-U4</f>
        <v>0</v>
      </c>
      <c r="X4" s="120"/>
      <c r="Y4" s="120"/>
      <c r="Z4" s="120"/>
      <c r="AA4" s="120"/>
      <c r="AB4" s="120"/>
      <c r="AC4" s="120"/>
      <c r="AD4" s="120"/>
    </row>
    <row r="5" spans="1:98" s="27" customFormat="1" x14ac:dyDescent="0.25">
      <c r="A5" s="120"/>
      <c r="B5" s="120"/>
      <c r="C5" s="120"/>
      <c r="D5" s="120"/>
      <c r="E5" s="120"/>
      <c r="F5" s="120"/>
      <c r="G5" s="120"/>
      <c r="H5" s="120"/>
      <c r="I5" s="120"/>
      <c r="J5" s="120"/>
      <c r="K5" s="120"/>
      <c r="L5" s="120"/>
      <c r="M5" s="120"/>
      <c r="N5" s="120"/>
      <c r="O5" s="120"/>
      <c r="P5" s="120"/>
      <c r="Q5" s="120"/>
      <c r="R5" s="120"/>
      <c r="S5" s="120"/>
      <c r="T5" s="120"/>
      <c r="U5" s="120"/>
      <c r="V5" s="120"/>
      <c r="W5" s="120">
        <f t="shared" si="0"/>
        <v>0</v>
      </c>
      <c r="X5" s="120"/>
      <c r="Y5" s="120"/>
      <c r="Z5" s="120"/>
      <c r="AA5" s="120"/>
      <c r="AB5" s="120"/>
      <c r="AC5" s="120"/>
      <c r="AD5" s="120"/>
    </row>
    <row r="6" spans="1:98" s="27" customFormat="1" x14ac:dyDescent="0.25">
      <c r="A6" s="120"/>
      <c r="B6" s="120"/>
      <c r="C6" s="120"/>
      <c r="D6" s="120"/>
      <c r="E6" s="120"/>
      <c r="F6" s="120"/>
      <c r="G6" s="120"/>
      <c r="H6" s="120"/>
      <c r="I6" s="120"/>
      <c r="J6" s="120"/>
      <c r="K6" s="120"/>
      <c r="L6" s="120"/>
      <c r="M6" s="120"/>
      <c r="N6" s="120"/>
      <c r="O6" s="120"/>
      <c r="P6" s="120"/>
      <c r="Q6" s="120"/>
      <c r="R6" s="120"/>
      <c r="S6" s="120"/>
      <c r="T6" s="120"/>
      <c r="U6" s="120"/>
      <c r="V6" s="120"/>
      <c r="W6" s="120">
        <f t="shared" si="0"/>
        <v>0</v>
      </c>
      <c r="X6" s="120"/>
      <c r="Y6" s="120"/>
      <c r="Z6" s="120"/>
      <c r="AA6" s="120"/>
      <c r="AB6" s="120"/>
      <c r="AC6" s="120"/>
      <c r="AD6" s="120"/>
    </row>
    <row r="7" spans="1:98" s="27" customFormat="1" x14ac:dyDescent="0.25">
      <c r="A7" s="120"/>
      <c r="B7" s="120"/>
      <c r="C7" s="120"/>
      <c r="D7" s="120"/>
      <c r="E7" s="120"/>
      <c r="F7" s="120"/>
      <c r="G7" s="120"/>
      <c r="H7" s="120"/>
      <c r="I7" s="120"/>
      <c r="J7" s="120"/>
      <c r="K7" s="120"/>
      <c r="L7" s="120"/>
      <c r="M7" s="120"/>
      <c r="N7" s="120"/>
      <c r="O7" s="120"/>
      <c r="P7" s="120"/>
      <c r="Q7" s="120"/>
      <c r="R7" s="120"/>
      <c r="S7" s="120"/>
      <c r="T7" s="120"/>
      <c r="U7" s="120"/>
      <c r="V7" s="120"/>
      <c r="W7" s="120">
        <f t="shared" si="0"/>
        <v>0</v>
      </c>
      <c r="X7" s="120"/>
      <c r="Y7" s="120"/>
      <c r="Z7" s="120"/>
      <c r="AA7" s="120"/>
      <c r="AB7" s="120"/>
      <c r="AC7" s="120"/>
      <c r="AD7" s="120"/>
    </row>
    <row r="8" spans="1:98" s="27" customFormat="1" x14ac:dyDescent="0.25">
      <c r="A8" s="120"/>
      <c r="B8" s="120"/>
      <c r="C8" s="120"/>
      <c r="D8" s="120"/>
      <c r="E8" s="120"/>
      <c r="F8" s="120"/>
      <c r="G8" s="120"/>
      <c r="H8" s="120"/>
      <c r="I8" s="120"/>
      <c r="J8" s="120"/>
      <c r="K8" s="120"/>
      <c r="L8" s="120"/>
      <c r="M8" s="120"/>
      <c r="N8" s="120"/>
      <c r="O8" s="120"/>
      <c r="P8" s="120"/>
      <c r="Q8" s="120"/>
      <c r="R8" s="120"/>
      <c r="S8" s="120"/>
      <c r="T8" s="120"/>
      <c r="U8" s="120"/>
      <c r="V8" s="120"/>
      <c r="W8" s="120">
        <f t="shared" si="0"/>
        <v>0</v>
      </c>
      <c r="X8" s="120"/>
      <c r="Y8" s="120"/>
      <c r="Z8" s="120"/>
      <c r="AA8" s="120"/>
      <c r="AB8" s="120"/>
      <c r="AC8" s="120"/>
      <c r="AD8" s="120"/>
    </row>
    <row r="9" spans="1:98" s="27" customFormat="1" x14ac:dyDescent="0.25">
      <c r="A9" s="120"/>
      <c r="B9" s="120"/>
      <c r="C9" s="120"/>
      <c r="D9" s="120"/>
      <c r="E9" s="120"/>
      <c r="F9" s="120"/>
      <c r="G9" s="120"/>
      <c r="H9" s="120"/>
      <c r="I9" s="120"/>
      <c r="J9" s="120"/>
      <c r="K9" s="120"/>
      <c r="L9" s="120"/>
      <c r="M9" s="120"/>
      <c r="N9" s="120"/>
      <c r="O9" s="120"/>
      <c r="P9" s="120"/>
      <c r="Q9" s="120"/>
      <c r="R9" s="120"/>
      <c r="S9" s="120"/>
      <c r="T9" s="120"/>
      <c r="U9" s="120"/>
      <c r="V9" s="120"/>
      <c r="W9" s="120">
        <f t="shared" si="0"/>
        <v>0</v>
      </c>
      <c r="X9" s="120"/>
      <c r="Y9" s="120"/>
      <c r="Z9" s="120"/>
      <c r="AA9" s="120"/>
      <c r="AB9" s="120"/>
      <c r="AC9" s="120"/>
      <c r="AD9" s="120"/>
    </row>
    <row r="10" spans="1:98" s="27" customFormat="1" x14ac:dyDescent="0.25">
      <c r="A10" s="120"/>
      <c r="B10" s="120"/>
      <c r="C10" s="120"/>
      <c r="D10" s="120"/>
      <c r="E10" s="120"/>
      <c r="F10" s="120"/>
      <c r="G10" s="120"/>
      <c r="H10" s="120"/>
      <c r="I10" s="120"/>
      <c r="J10" s="120"/>
      <c r="K10" s="120"/>
      <c r="L10" s="120"/>
      <c r="M10" s="120"/>
      <c r="N10" s="120"/>
      <c r="O10" s="120"/>
      <c r="P10" s="120"/>
      <c r="Q10" s="120"/>
      <c r="R10" s="120"/>
      <c r="S10" s="120"/>
      <c r="T10" s="120"/>
      <c r="U10" s="120"/>
      <c r="V10" s="120"/>
      <c r="W10" s="120">
        <f t="shared" si="0"/>
        <v>0</v>
      </c>
      <c r="X10" s="120"/>
      <c r="Y10" s="120"/>
      <c r="Z10" s="120"/>
      <c r="AA10" s="120"/>
      <c r="AB10" s="120"/>
      <c r="AC10" s="120"/>
      <c r="AD10" s="120"/>
    </row>
    <row r="11" spans="1:98" s="27" customFormat="1" x14ac:dyDescent="0.25">
      <c r="A11" s="120"/>
      <c r="B11" s="120"/>
      <c r="C11" s="120"/>
      <c r="D11" s="120"/>
      <c r="E11" s="120"/>
      <c r="F11" s="120"/>
      <c r="G11" s="120"/>
      <c r="H11" s="120"/>
      <c r="I11" s="120"/>
      <c r="J11" s="120"/>
      <c r="K11" s="120"/>
      <c r="L11" s="120"/>
      <c r="M11" s="120"/>
      <c r="N11" s="120"/>
      <c r="O11" s="120"/>
      <c r="P11" s="120"/>
      <c r="Q11" s="120"/>
      <c r="R11" s="120"/>
      <c r="S11" s="120"/>
      <c r="T11" s="120"/>
      <c r="U11" s="120"/>
      <c r="V11" s="120"/>
      <c r="W11" s="120">
        <f t="shared" si="0"/>
        <v>0</v>
      </c>
      <c r="X11" s="120"/>
      <c r="Y11" s="120"/>
      <c r="Z11" s="120"/>
      <c r="AA11" s="120"/>
      <c r="AB11" s="120"/>
      <c r="AC11" s="120"/>
      <c r="AD11" s="120"/>
    </row>
    <row r="12" spans="1:98" s="27" customFormat="1" x14ac:dyDescent="0.25">
      <c r="A12" s="120"/>
      <c r="B12" s="120"/>
      <c r="C12" s="120"/>
      <c r="D12" s="120"/>
      <c r="E12" s="120"/>
      <c r="F12" s="120"/>
      <c r="G12" s="120"/>
      <c r="H12" s="120"/>
      <c r="I12" s="120"/>
      <c r="J12" s="120"/>
      <c r="K12" s="120"/>
      <c r="L12" s="120"/>
      <c r="M12" s="120"/>
      <c r="N12" s="120"/>
      <c r="O12" s="120"/>
      <c r="P12" s="120"/>
      <c r="Q12" s="120"/>
      <c r="R12" s="120"/>
      <c r="S12" s="120"/>
      <c r="T12" s="120"/>
      <c r="U12" s="120"/>
      <c r="V12" s="120"/>
      <c r="W12" s="120">
        <f t="shared" si="0"/>
        <v>0</v>
      </c>
      <c r="X12" s="120"/>
      <c r="Y12" s="120"/>
      <c r="Z12" s="120"/>
      <c r="AA12" s="120"/>
      <c r="AB12" s="120"/>
      <c r="AC12" s="120"/>
      <c r="AD12" s="120"/>
    </row>
    <row r="13" spans="1:98" s="27" customFormat="1" x14ac:dyDescent="0.25">
      <c r="A13" s="120"/>
      <c r="B13" s="120"/>
      <c r="C13" s="120"/>
      <c r="D13" s="120"/>
      <c r="E13" s="120"/>
      <c r="F13" s="120"/>
      <c r="G13" s="120"/>
      <c r="H13" s="120"/>
      <c r="I13" s="120"/>
      <c r="J13" s="120"/>
      <c r="K13" s="120"/>
      <c r="L13" s="120"/>
      <c r="M13" s="120"/>
      <c r="N13" s="120"/>
      <c r="O13" s="120"/>
      <c r="P13" s="120"/>
      <c r="Q13" s="120"/>
      <c r="R13" s="120"/>
      <c r="S13" s="120"/>
      <c r="T13" s="120"/>
      <c r="U13" s="120"/>
      <c r="V13" s="120"/>
      <c r="W13" s="120">
        <f t="shared" si="0"/>
        <v>0</v>
      </c>
      <c r="X13" s="120"/>
      <c r="Y13" s="120"/>
      <c r="Z13" s="120"/>
      <c r="AA13" s="120"/>
      <c r="AB13" s="120"/>
      <c r="AC13" s="120"/>
      <c r="AD13" s="120"/>
    </row>
    <row r="14" spans="1:98" s="27" customFormat="1" x14ac:dyDescent="0.25">
      <c r="A14" s="120"/>
      <c r="B14" s="120"/>
      <c r="C14" s="120"/>
      <c r="D14" s="120"/>
      <c r="E14" s="120"/>
      <c r="F14" s="120"/>
      <c r="G14" s="120"/>
      <c r="H14" s="120"/>
      <c r="I14" s="120"/>
      <c r="J14" s="120"/>
      <c r="K14" s="120"/>
      <c r="L14" s="120"/>
      <c r="M14" s="120"/>
      <c r="N14" s="120"/>
      <c r="O14" s="120"/>
      <c r="P14" s="120"/>
      <c r="Q14" s="120"/>
      <c r="R14" s="120"/>
      <c r="S14" s="120"/>
      <c r="T14" s="120"/>
      <c r="U14" s="120"/>
      <c r="V14" s="120"/>
      <c r="W14" s="120">
        <f t="shared" ref="W14:W37" si="1">V14-U14</f>
        <v>0</v>
      </c>
      <c r="X14" s="120"/>
      <c r="Y14" s="120"/>
      <c r="Z14" s="120"/>
      <c r="AA14" s="120"/>
      <c r="AB14" s="120"/>
      <c r="AC14" s="120"/>
      <c r="AD14" s="120"/>
    </row>
    <row r="15" spans="1:98" s="27" customFormat="1" x14ac:dyDescent="0.25">
      <c r="A15" s="120"/>
      <c r="B15" s="120"/>
      <c r="C15" s="120"/>
      <c r="D15" s="120"/>
      <c r="E15" s="120"/>
      <c r="F15" s="120"/>
      <c r="G15" s="120"/>
      <c r="H15" s="120"/>
      <c r="I15" s="120"/>
      <c r="J15" s="120"/>
      <c r="K15" s="120"/>
      <c r="L15" s="120"/>
      <c r="M15" s="120"/>
      <c r="N15" s="120"/>
      <c r="O15" s="120"/>
      <c r="P15" s="120"/>
      <c r="Q15" s="120"/>
      <c r="R15" s="120"/>
      <c r="S15" s="120"/>
      <c r="T15" s="120"/>
      <c r="U15" s="120"/>
      <c r="V15" s="120"/>
      <c r="W15" s="120">
        <f t="shared" si="1"/>
        <v>0</v>
      </c>
      <c r="X15" s="120"/>
      <c r="Y15" s="120"/>
      <c r="Z15" s="120"/>
      <c r="AA15" s="120"/>
      <c r="AB15" s="120"/>
      <c r="AC15" s="120"/>
      <c r="AD15" s="120"/>
    </row>
    <row r="16" spans="1:98" s="27" customFormat="1" x14ac:dyDescent="0.25">
      <c r="A16" s="120"/>
      <c r="B16" s="120"/>
      <c r="C16" s="120"/>
      <c r="D16" s="120"/>
      <c r="E16" s="120"/>
      <c r="F16" s="120"/>
      <c r="G16" s="120"/>
      <c r="H16" s="120"/>
      <c r="I16" s="120"/>
      <c r="J16" s="120"/>
      <c r="K16" s="120"/>
      <c r="L16" s="120"/>
      <c r="M16" s="120"/>
      <c r="N16" s="120"/>
      <c r="O16" s="120"/>
      <c r="P16" s="120"/>
      <c r="Q16" s="120"/>
      <c r="R16" s="120"/>
      <c r="S16" s="120"/>
      <c r="T16" s="120"/>
      <c r="U16" s="120"/>
      <c r="V16" s="120"/>
      <c r="W16" s="120">
        <f t="shared" si="1"/>
        <v>0</v>
      </c>
      <c r="X16" s="120"/>
      <c r="Y16" s="120"/>
      <c r="Z16" s="120"/>
      <c r="AA16" s="120"/>
      <c r="AB16" s="120"/>
      <c r="AC16" s="120"/>
      <c r="AD16" s="120"/>
    </row>
    <row r="17" spans="1:30" s="27" customFormat="1" x14ac:dyDescent="0.25">
      <c r="A17" s="120"/>
      <c r="B17" s="120"/>
      <c r="C17" s="120"/>
      <c r="D17" s="120"/>
      <c r="E17" s="120"/>
      <c r="F17" s="120"/>
      <c r="G17" s="120"/>
      <c r="H17" s="120"/>
      <c r="I17" s="120"/>
      <c r="J17" s="120"/>
      <c r="K17" s="120"/>
      <c r="L17" s="120"/>
      <c r="M17" s="120"/>
      <c r="N17" s="120"/>
      <c r="O17" s="120"/>
      <c r="P17" s="120"/>
      <c r="Q17" s="120"/>
      <c r="R17" s="120"/>
      <c r="S17" s="120"/>
      <c r="T17" s="120"/>
      <c r="U17" s="120"/>
      <c r="V17" s="120"/>
      <c r="W17" s="120">
        <f t="shared" si="1"/>
        <v>0</v>
      </c>
      <c r="X17" s="120"/>
      <c r="Y17" s="120"/>
      <c r="Z17" s="120"/>
      <c r="AA17" s="120"/>
      <c r="AB17" s="120"/>
      <c r="AC17" s="120"/>
      <c r="AD17" s="120"/>
    </row>
    <row r="18" spans="1:30" s="27" customFormat="1" x14ac:dyDescent="0.25">
      <c r="A18" s="120"/>
      <c r="B18" s="120"/>
      <c r="C18" s="120"/>
      <c r="D18" s="120"/>
      <c r="E18" s="120"/>
      <c r="F18" s="120"/>
      <c r="G18" s="120"/>
      <c r="H18" s="120"/>
      <c r="I18" s="120"/>
      <c r="J18" s="120"/>
      <c r="K18" s="120"/>
      <c r="L18" s="120"/>
      <c r="M18" s="120"/>
      <c r="N18" s="120"/>
      <c r="O18" s="120"/>
      <c r="P18" s="120"/>
      <c r="Q18" s="120"/>
      <c r="R18" s="120"/>
      <c r="S18" s="120"/>
      <c r="T18" s="120"/>
      <c r="U18" s="120"/>
      <c r="V18" s="120"/>
      <c r="W18" s="120">
        <f t="shared" si="1"/>
        <v>0</v>
      </c>
      <c r="X18" s="120"/>
      <c r="Y18" s="120"/>
      <c r="Z18" s="120"/>
      <c r="AA18" s="120"/>
      <c r="AB18" s="120"/>
      <c r="AC18" s="120"/>
      <c r="AD18" s="120"/>
    </row>
    <row r="19" spans="1:30" s="27" customFormat="1" x14ac:dyDescent="0.25">
      <c r="A19" s="120"/>
      <c r="B19" s="120"/>
      <c r="C19" s="120"/>
      <c r="D19" s="120"/>
      <c r="E19" s="120"/>
      <c r="F19" s="120"/>
      <c r="G19" s="120"/>
      <c r="H19" s="120"/>
      <c r="I19" s="120"/>
      <c r="J19" s="120"/>
      <c r="K19" s="120"/>
      <c r="L19" s="120"/>
      <c r="M19" s="120"/>
      <c r="N19" s="120"/>
      <c r="O19" s="120"/>
      <c r="P19" s="120"/>
      <c r="Q19" s="120"/>
      <c r="R19" s="120"/>
      <c r="S19" s="120"/>
      <c r="T19" s="120"/>
      <c r="U19" s="120"/>
      <c r="V19" s="120"/>
      <c r="W19" s="120">
        <f t="shared" si="1"/>
        <v>0</v>
      </c>
      <c r="X19" s="120"/>
      <c r="Y19" s="120"/>
      <c r="Z19" s="120"/>
      <c r="AA19" s="120"/>
      <c r="AB19" s="120"/>
      <c r="AC19" s="120"/>
      <c r="AD19" s="120"/>
    </row>
    <row r="20" spans="1:30" s="27" customFormat="1" x14ac:dyDescent="0.25">
      <c r="A20" s="120"/>
      <c r="B20" s="120"/>
      <c r="C20" s="120"/>
      <c r="D20" s="120"/>
      <c r="E20" s="120"/>
      <c r="F20" s="120"/>
      <c r="G20" s="120"/>
      <c r="H20" s="120"/>
      <c r="I20" s="120"/>
      <c r="J20" s="120"/>
      <c r="K20" s="120"/>
      <c r="L20" s="120"/>
      <c r="M20" s="120"/>
      <c r="N20" s="120"/>
      <c r="O20" s="120"/>
      <c r="P20" s="120"/>
      <c r="Q20" s="120"/>
      <c r="R20" s="120"/>
      <c r="S20" s="120"/>
      <c r="T20" s="120"/>
      <c r="U20" s="120"/>
      <c r="V20" s="120"/>
      <c r="W20" s="120">
        <f t="shared" si="1"/>
        <v>0</v>
      </c>
      <c r="X20" s="120"/>
      <c r="Y20" s="120"/>
      <c r="Z20" s="120"/>
      <c r="AA20" s="120"/>
      <c r="AB20" s="120"/>
      <c r="AC20" s="120"/>
      <c r="AD20" s="120"/>
    </row>
    <row r="21" spans="1:30" s="27" customFormat="1" x14ac:dyDescent="0.25">
      <c r="A21" s="120"/>
      <c r="B21" s="120"/>
      <c r="C21" s="120"/>
      <c r="D21" s="120"/>
      <c r="E21" s="120"/>
      <c r="F21" s="120"/>
      <c r="G21" s="120"/>
      <c r="H21" s="120"/>
      <c r="I21" s="120"/>
      <c r="J21" s="120"/>
      <c r="K21" s="120"/>
      <c r="L21" s="120"/>
      <c r="M21" s="120"/>
      <c r="N21" s="120"/>
      <c r="O21" s="120"/>
      <c r="P21" s="120"/>
      <c r="Q21" s="120"/>
      <c r="R21" s="120"/>
      <c r="S21" s="120"/>
      <c r="T21" s="120"/>
      <c r="U21" s="120"/>
      <c r="V21" s="120"/>
      <c r="W21" s="120">
        <f t="shared" si="1"/>
        <v>0</v>
      </c>
      <c r="X21" s="120"/>
      <c r="Y21" s="120"/>
      <c r="Z21" s="120"/>
      <c r="AA21" s="120"/>
      <c r="AB21" s="120"/>
      <c r="AC21" s="120"/>
      <c r="AD21" s="120"/>
    </row>
    <row r="22" spans="1:30" s="27" customFormat="1" x14ac:dyDescent="0.25">
      <c r="A22" s="120"/>
      <c r="B22" s="120"/>
      <c r="C22" s="120"/>
      <c r="D22" s="120"/>
      <c r="E22" s="120"/>
      <c r="F22" s="120"/>
      <c r="G22" s="120"/>
      <c r="H22" s="120"/>
      <c r="I22" s="120"/>
      <c r="J22" s="120"/>
      <c r="K22" s="120"/>
      <c r="L22" s="120"/>
      <c r="M22" s="120"/>
      <c r="N22" s="120"/>
      <c r="O22" s="120"/>
      <c r="P22" s="120"/>
      <c r="Q22" s="120"/>
      <c r="R22" s="120"/>
      <c r="S22" s="120"/>
      <c r="T22" s="120"/>
      <c r="U22" s="120"/>
      <c r="V22" s="120"/>
      <c r="W22" s="120">
        <f t="shared" si="1"/>
        <v>0</v>
      </c>
      <c r="X22" s="120"/>
      <c r="Y22" s="120"/>
      <c r="Z22" s="120"/>
      <c r="AA22" s="120"/>
      <c r="AB22" s="120"/>
      <c r="AC22" s="120"/>
      <c r="AD22" s="120"/>
    </row>
    <row r="23" spans="1:30" s="27" customFormat="1" x14ac:dyDescent="0.25">
      <c r="A23" s="120"/>
      <c r="B23" s="120"/>
      <c r="C23" s="120"/>
      <c r="D23" s="120"/>
      <c r="E23" s="120"/>
      <c r="F23" s="120"/>
      <c r="G23" s="120"/>
      <c r="H23" s="120"/>
      <c r="I23" s="120"/>
      <c r="J23" s="120"/>
      <c r="K23" s="120"/>
      <c r="L23" s="120"/>
      <c r="M23" s="120"/>
      <c r="N23" s="120"/>
      <c r="O23" s="120"/>
      <c r="P23" s="120"/>
      <c r="Q23" s="120"/>
      <c r="R23" s="120"/>
      <c r="S23" s="120"/>
      <c r="T23" s="120"/>
      <c r="U23" s="120"/>
      <c r="V23" s="120"/>
      <c r="W23" s="120">
        <f t="shared" si="1"/>
        <v>0</v>
      </c>
      <c r="X23" s="120"/>
      <c r="Y23" s="120"/>
      <c r="Z23" s="120"/>
      <c r="AA23" s="120"/>
      <c r="AB23" s="120"/>
      <c r="AC23" s="120"/>
      <c r="AD23" s="120"/>
    </row>
    <row r="24" spans="1:30" s="27" customFormat="1" x14ac:dyDescent="0.25">
      <c r="A24" s="120"/>
      <c r="B24" s="120"/>
      <c r="C24" s="120"/>
      <c r="D24" s="120"/>
      <c r="E24" s="120"/>
      <c r="F24" s="120"/>
      <c r="G24" s="120"/>
      <c r="H24" s="120"/>
      <c r="I24" s="120"/>
      <c r="J24" s="120"/>
      <c r="K24" s="120"/>
      <c r="L24" s="120"/>
      <c r="M24" s="120"/>
      <c r="N24" s="120"/>
      <c r="O24" s="120"/>
      <c r="P24" s="120"/>
      <c r="Q24" s="120"/>
      <c r="R24" s="120"/>
      <c r="S24" s="120"/>
      <c r="T24" s="120"/>
      <c r="U24" s="120"/>
      <c r="V24" s="120"/>
      <c r="W24" s="120">
        <f t="shared" si="1"/>
        <v>0</v>
      </c>
      <c r="X24" s="120"/>
      <c r="Y24" s="120"/>
      <c r="Z24" s="120"/>
      <c r="AA24" s="120"/>
      <c r="AB24" s="120"/>
      <c r="AC24" s="120"/>
      <c r="AD24" s="120"/>
    </row>
    <row r="25" spans="1:30" s="27" customFormat="1" x14ac:dyDescent="0.25">
      <c r="A25" s="120"/>
      <c r="B25" s="120"/>
      <c r="C25" s="120"/>
      <c r="D25" s="120"/>
      <c r="E25" s="120"/>
      <c r="F25" s="120"/>
      <c r="G25" s="120"/>
      <c r="H25" s="120"/>
      <c r="I25" s="120"/>
      <c r="J25" s="120"/>
      <c r="K25" s="120"/>
      <c r="L25" s="120"/>
      <c r="M25" s="120"/>
      <c r="N25" s="120"/>
      <c r="O25" s="120"/>
      <c r="P25" s="120"/>
      <c r="Q25" s="120"/>
      <c r="R25" s="120"/>
      <c r="S25" s="120"/>
      <c r="T25" s="120"/>
      <c r="U25" s="120"/>
      <c r="V25" s="120"/>
      <c r="W25" s="120">
        <f t="shared" si="1"/>
        <v>0</v>
      </c>
      <c r="X25" s="120"/>
      <c r="Y25" s="120"/>
      <c r="Z25" s="120"/>
      <c r="AA25" s="120"/>
      <c r="AB25" s="120"/>
      <c r="AC25" s="120"/>
      <c r="AD25" s="120"/>
    </row>
    <row r="26" spans="1:30" s="27" customFormat="1" x14ac:dyDescent="0.25">
      <c r="A26" s="120"/>
      <c r="B26" s="120"/>
      <c r="C26" s="120"/>
      <c r="D26" s="120"/>
      <c r="E26" s="120"/>
      <c r="F26" s="120"/>
      <c r="G26" s="120"/>
      <c r="H26" s="120"/>
      <c r="I26" s="120"/>
      <c r="J26" s="120"/>
      <c r="K26" s="120"/>
      <c r="L26" s="120"/>
      <c r="M26" s="120"/>
      <c r="N26" s="120"/>
      <c r="O26" s="120"/>
      <c r="P26" s="120"/>
      <c r="Q26" s="120"/>
      <c r="R26" s="120"/>
      <c r="S26" s="120"/>
      <c r="T26" s="120"/>
      <c r="U26" s="120"/>
      <c r="V26" s="120"/>
      <c r="W26" s="120">
        <f t="shared" si="1"/>
        <v>0</v>
      </c>
      <c r="X26" s="120"/>
      <c r="Y26" s="120"/>
      <c r="Z26" s="120"/>
      <c r="AA26" s="120"/>
      <c r="AB26" s="120"/>
      <c r="AC26" s="120"/>
      <c r="AD26" s="120"/>
    </row>
    <row r="27" spans="1:30" s="27" customFormat="1" x14ac:dyDescent="0.25">
      <c r="A27" s="120"/>
      <c r="B27" s="120"/>
      <c r="C27" s="120"/>
      <c r="D27" s="120"/>
      <c r="E27" s="120"/>
      <c r="F27" s="120"/>
      <c r="G27" s="120"/>
      <c r="H27" s="120"/>
      <c r="I27" s="120"/>
      <c r="J27" s="120"/>
      <c r="K27" s="120"/>
      <c r="L27" s="120"/>
      <c r="M27" s="120"/>
      <c r="N27" s="120"/>
      <c r="O27" s="120"/>
      <c r="P27" s="120"/>
      <c r="Q27" s="120"/>
      <c r="R27" s="120"/>
      <c r="S27" s="120"/>
      <c r="T27" s="120"/>
      <c r="U27" s="120"/>
      <c r="V27" s="120"/>
      <c r="W27" s="120">
        <f t="shared" si="1"/>
        <v>0</v>
      </c>
      <c r="X27" s="120"/>
      <c r="Y27" s="120"/>
      <c r="Z27" s="120"/>
      <c r="AA27" s="120"/>
      <c r="AB27" s="120"/>
      <c r="AC27" s="120"/>
      <c r="AD27" s="120"/>
    </row>
    <row r="28" spans="1:30" s="27" customFormat="1" x14ac:dyDescent="0.25">
      <c r="A28" s="120"/>
      <c r="B28" s="120"/>
      <c r="C28" s="120"/>
      <c r="D28" s="120"/>
      <c r="E28" s="120"/>
      <c r="F28" s="120"/>
      <c r="G28" s="120"/>
      <c r="H28" s="120"/>
      <c r="I28" s="120"/>
      <c r="J28" s="120"/>
      <c r="K28" s="120"/>
      <c r="L28" s="120"/>
      <c r="M28" s="120"/>
      <c r="N28" s="120"/>
      <c r="O28" s="120"/>
      <c r="P28" s="120"/>
      <c r="Q28" s="120"/>
      <c r="R28" s="120"/>
      <c r="S28" s="120"/>
      <c r="T28" s="120"/>
      <c r="U28" s="120"/>
      <c r="V28" s="120"/>
      <c r="W28" s="120">
        <f t="shared" si="1"/>
        <v>0</v>
      </c>
      <c r="X28" s="120"/>
      <c r="Y28" s="120"/>
      <c r="Z28" s="120"/>
      <c r="AA28" s="120"/>
      <c r="AB28" s="120"/>
      <c r="AC28" s="120"/>
      <c r="AD28" s="120"/>
    </row>
    <row r="29" spans="1:30" s="27" customFormat="1" x14ac:dyDescent="0.25">
      <c r="A29" s="120"/>
      <c r="B29" s="120"/>
      <c r="C29" s="120"/>
      <c r="D29" s="120"/>
      <c r="E29" s="120"/>
      <c r="F29" s="120"/>
      <c r="G29" s="120"/>
      <c r="H29" s="120"/>
      <c r="I29" s="120"/>
      <c r="J29" s="120"/>
      <c r="K29" s="120"/>
      <c r="L29" s="120"/>
      <c r="M29" s="120"/>
      <c r="N29" s="120"/>
      <c r="O29" s="120"/>
      <c r="P29" s="120"/>
      <c r="Q29" s="120"/>
      <c r="R29" s="120"/>
      <c r="S29" s="120"/>
      <c r="T29" s="120"/>
      <c r="U29" s="120"/>
      <c r="V29" s="120"/>
      <c r="W29" s="120">
        <f t="shared" si="1"/>
        <v>0</v>
      </c>
      <c r="X29" s="120"/>
      <c r="Y29" s="120"/>
      <c r="Z29" s="120"/>
      <c r="AA29" s="120"/>
      <c r="AB29" s="120"/>
      <c r="AC29" s="120"/>
      <c r="AD29" s="120"/>
    </row>
    <row r="30" spans="1:30" s="27" customFormat="1" x14ac:dyDescent="0.25">
      <c r="A30" s="120"/>
      <c r="B30" s="120"/>
      <c r="C30" s="120"/>
      <c r="D30" s="120"/>
      <c r="E30" s="120"/>
      <c r="F30" s="120"/>
      <c r="G30" s="120"/>
      <c r="H30" s="120"/>
      <c r="I30" s="120"/>
      <c r="J30" s="120"/>
      <c r="K30" s="120"/>
      <c r="L30" s="120"/>
      <c r="M30" s="120"/>
      <c r="N30" s="120"/>
      <c r="O30" s="120"/>
      <c r="P30" s="120"/>
      <c r="Q30" s="120"/>
      <c r="R30" s="120"/>
      <c r="S30" s="120"/>
      <c r="T30" s="120"/>
      <c r="U30" s="120"/>
      <c r="V30" s="120"/>
      <c r="W30" s="120">
        <f t="shared" si="1"/>
        <v>0</v>
      </c>
      <c r="X30" s="120"/>
      <c r="Y30" s="120"/>
      <c r="Z30" s="120"/>
      <c r="AA30" s="120"/>
      <c r="AB30" s="120"/>
      <c r="AC30" s="120"/>
      <c r="AD30" s="120"/>
    </row>
    <row r="31" spans="1:30" s="27" customFormat="1" x14ac:dyDescent="0.25">
      <c r="A31" s="120"/>
      <c r="B31" s="120"/>
      <c r="C31" s="120"/>
      <c r="D31" s="120"/>
      <c r="E31" s="120"/>
      <c r="F31" s="120"/>
      <c r="G31" s="120"/>
      <c r="H31" s="120"/>
      <c r="I31" s="120"/>
      <c r="J31" s="120"/>
      <c r="K31" s="120"/>
      <c r="L31" s="120"/>
      <c r="M31" s="120"/>
      <c r="N31" s="120"/>
      <c r="O31" s="120"/>
      <c r="P31" s="120"/>
      <c r="Q31" s="120"/>
      <c r="R31" s="120"/>
      <c r="S31" s="120"/>
      <c r="T31" s="120"/>
      <c r="U31" s="120"/>
      <c r="V31" s="120"/>
      <c r="W31" s="120">
        <f t="shared" si="1"/>
        <v>0</v>
      </c>
      <c r="X31" s="120"/>
      <c r="Y31" s="120"/>
      <c r="Z31" s="120"/>
      <c r="AA31" s="120"/>
      <c r="AB31" s="120"/>
      <c r="AC31" s="120"/>
      <c r="AD31" s="120"/>
    </row>
    <row r="32" spans="1:30" s="27" customFormat="1" x14ac:dyDescent="0.25">
      <c r="A32" s="120"/>
      <c r="B32" s="120"/>
      <c r="C32" s="120"/>
      <c r="D32" s="120"/>
      <c r="E32" s="120"/>
      <c r="F32" s="120"/>
      <c r="G32" s="120"/>
      <c r="H32" s="120"/>
      <c r="I32" s="120"/>
      <c r="J32" s="120"/>
      <c r="K32" s="120"/>
      <c r="L32" s="120"/>
      <c r="M32" s="120"/>
      <c r="N32" s="120"/>
      <c r="O32" s="120"/>
      <c r="P32" s="120"/>
      <c r="Q32" s="120"/>
      <c r="R32" s="120"/>
      <c r="S32" s="120"/>
      <c r="T32" s="120"/>
      <c r="U32" s="120"/>
      <c r="V32" s="120"/>
      <c r="W32" s="120">
        <f t="shared" si="1"/>
        <v>0</v>
      </c>
      <c r="X32" s="120"/>
      <c r="Y32" s="120"/>
      <c r="Z32" s="120"/>
      <c r="AA32" s="120"/>
      <c r="AB32" s="120"/>
      <c r="AC32" s="120"/>
      <c r="AD32" s="120"/>
    </row>
    <row r="33" spans="1:30" s="27" customFormat="1" x14ac:dyDescent="0.25">
      <c r="A33" s="120"/>
      <c r="B33" s="120"/>
      <c r="C33" s="120"/>
      <c r="D33" s="120"/>
      <c r="E33" s="120"/>
      <c r="F33" s="120"/>
      <c r="G33" s="120"/>
      <c r="H33" s="120"/>
      <c r="I33" s="120"/>
      <c r="J33" s="120"/>
      <c r="K33" s="120"/>
      <c r="L33" s="120"/>
      <c r="M33" s="120"/>
      <c r="N33" s="120"/>
      <c r="O33" s="120"/>
      <c r="P33" s="120"/>
      <c r="Q33" s="120"/>
      <c r="R33" s="120"/>
      <c r="S33" s="120"/>
      <c r="T33" s="120"/>
      <c r="U33" s="120"/>
      <c r="V33" s="120"/>
      <c r="W33" s="120">
        <f t="shared" si="1"/>
        <v>0</v>
      </c>
      <c r="X33" s="120"/>
      <c r="Y33" s="120"/>
      <c r="Z33" s="120"/>
      <c r="AA33" s="120"/>
      <c r="AB33" s="120"/>
      <c r="AC33" s="120"/>
      <c r="AD33" s="120"/>
    </row>
    <row r="34" spans="1:30" s="27" customFormat="1" x14ac:dyDescent="0.25">
      <c r="A34" s="120"/>
      <c r="B34" s="120"/>
      <c r="C34" s="120"/>
      <c r="D34" s="120"/>
      <c r="E34" s="120"/>
      <c r="F34" s="120"/>
      <c r="G34" s="120"/>
      <c r="H34" s="120"/>
      <c r="I34" s="120"/>
      <c r="J34" s="120"/>
      <c r="K34" s="120"/>
      <c r="L34" s="120"/>
      <c r="M34" s="120"/>
      <c r="N34" s="120"/>
      <c r="O34" s="120"/>
      <c r="P34" s="120"/>
      <c r="Q34" s="120"/>
      <c r="R34" s="120"/>
      <c r="S34" s="120"/>
      <c r="T34" s="120"/>
      <c r="U34" s="120"/>
      <c r="V34" s="120"/>
      <c r="W34" s="120">
        <f t="shared" si="1"/>
        <v>0</v>
      </c>
      <c r="X34" s="120"/>
      <c r="Y34" s="120"/>
      <c r="Z34" s="120"/>
      <c r="AA34" s="120"/>
      <c r="AB34" s="120"/>
      <c r="AC34" s="120"/>
      <c r="AD34" s="120"/>
    </row>
    <row r="35" spans="1:30" s="27" customFormat="1" x14ac:dyDescent="0.25">
      <c r="A35" s="120"/>
      <c r="B35" s="120"/>
      <c r="C35" s="120"/>
      <c r="D35" s="120"/>
      <c r="E35" s="120"/>
      <c r="F35" s="120"/>
      <c r="G35" s="120"/>
      <c r="H35" s="120"/>
      <c r="I35" s="120"/>
      <c r="J35" s="120"/>
      <c r="K35" s="120"/>
      <c r="L35" s="120"/>
      <c r="M35" s="120"/>
      <c r="N35" s="120"/>
      <c r="O35" s="120"/>
      <c r="P35" s="120"/>
      <c r="Q35" s="120"/>
      <c r="R35" s="120"/>
      <c r="S35" s="120"/>
      <c r="T35" s="120"/>
      <c r="U35" s="120"/>
      <c r="V35" s="120"/>
      <c r="W35" s="120">
        <f t="shared" si="1"/>
        <v>0</v>
      </c>
      <c r="X35" s="120"/>
      <c r="Y35" s="120"/>
      <c r="Z35" s="120"/>
      <c r="AA35" s="120"/>
      <c r="AB35" s="120"/>
      <c r="AC35" s="120"/>
      <c r="AD35" s="120"/>
    </row>
    <row r="36" spans="1:30" s="27" customFormat="1" x14ac:dyDescent="0.25">
      <c r="A36" s="120"/>
      <c r="B36" s="120"/>
      <c r="C36" s="120"/>
      <c r="D36" s="120"/>
      <c r="E36" s="120"/>
      <c r="F36" s="120"/>
      <c r="G36" s="120"/>
      <c r="H36" s="120"/>
      <c r="I36" s="120"/>
      <c r="J36" s="120"/>
      <c r="K36" s="120"/>
      <c r="L36" s="120"/>
      <c r="M36" s="120"/>
      <c r="N36" s="120"/>
      <c r="O36" s="120"/>
      <c r="P36" s="120"/>
      <c r="Q36" s="120"/>
      <c r="R36" s="120"/>
      <c r="S36" s="120"/>
      <c r="T36" s="120"/>
      <c r="U36" s="120"/>
      <c r="V36" s="120"/>
      <c r="W36" s="120">
        <f t="shared" si="1"/>
        <v>0</v>
      </c>
      <c r="X36" s="120"/>
      <c r="Y36" s="120"/>
      <c r="Z36" s="120"/>
      <c r="AA36" s="120"/>
      <c r="AB36" s="120"/>
      <c r="AC36" s="120"/>
      <c r="AD36" s="120"/>
    </row>
    <row r="37" spans="1:30" s="27" customFormat="1" ht="13.5" thickBot="1" x14ac:dyDescent="0.3">
      <c r="A37" s="121"/>
      <c r="B37" s="121"/>
      <c r="C37" s="121"/>
      <c r="D37" s="121"/>
      <c r="E37" s="121"/>
      <c r="F37" s="121"/>
      <c r="G37" s="121"/>
      <c r="H37" s="121"/>
      <c r="I37" s="121"/>
      <c r="J37" s="121"/>
      <c r="K37" s="121"/>
      <c r="L37" s="121"/>
      <c r="M37" s="121"/>
      <c r="N37" s="121"/>
      <c r="O37" s="121"/>
      <c r="P37" s="121"/>
      <c r="Q37" s="121"/>
      <c r="R37" s="121"/>
      <c r="S37" s="121"/>
      <c r="T37" s="121"/>
      <c r="U37" s="121"/>
      <c r="V37" s="121"/>
      <c r="W37" s="121">
        <f t="shared" si="1"/>
        <v>0</v>
      </c>
      <c r="X37" s="121"/>
      <c r="Y37" s="121"/>
      <c r="Z37" s="121"/>
      <c r="AA37" s="121"/>
      <c r="AB37" s="121"/>
      <c r="AC37" s="121"/>
      <c r="AD37" s="121"/>
    </row>
  </sheetData>
  <conditionalFormatting sqref="AC2:AC6 AC11:AC19 AC24:AC27">
    <cfRule type="containsText" dxfId="24" priority="103" operator="containsText" text="dégradation significative">
      <formula>NOT(ISERROR(SEARCH("dégradation significative",AC2)))</formula>
    </cfRule>
    <cfRule type="containsText" dxfId="23" priority="104" operator="containsText" text="pas d'effet">
      <formula>NOT(ISERROR(SEARCH("pas d'effet",AC2)))</formula>
    </cfRule>
    <cfRule type="containsText" dxfId="22" priority="105" operator="containsText" text="amélioration significative">
      <formula>NOT(ISERROR(SEARCH("amélioration significative",AC2)))</formula>
    </cfRule>
  </conditionalFormatting>
  <conditionalFormatting sqref="AC7:AC8">
    <cfRule type="containsText" dxfId="21" priority="100" operator="containsText" text="dégradation significative">
      <formula>NOT(ISERROR(SEARCH("dégradation significative",AC7)))</formula>
    </cfRule>
    <cfRule type="containsText" dxfId="20" priority="101" operator="containsText" text="pas d'effet">
      <formula>NOT(ISERROR(SEARCH("pas d'effet",AC7)))</formula>
    </cfRule>
    <cfRule type="containsText" dxfId="19" priority="102" operator="containsText" text="amélioration significative">
      <formula>NOT(ISERROR(SEARCH("amélioration significative",AC7)))</formula>
    </cfRule>
  </conditionalFormatting>
  <conditionalFormatting sqref="AC9:AC10">
    <cfRule type="containsText" dxfId="18" priority="97" operator="containsText" text="dégradation significative">
      <formula>NOT(ISERROR(SEARCH("dégradation significative",AC9)))</formula>
    </cfRule>
    <cfRule type="containsText" dxfId="17" priority="98" operator="containsText" text="pas d'effet">
      <formula>NOT(ISERROR(SEARCH("pas d'effet",AC9)))</formula>
    </cfRule>
    <cfRule type="containsText" dxfId="16" priority="99" operator="containsText" text="amélioration significative">
      <formula>NOT(ISERROR(SEARCH("amélioration significative",AC9)))</formula>
    </cfRule>
  </conditionalFormatting>
  <conditionalFormatting sqref="AC20:AC23">
    <cfRule type="containsText" dxfId="15" priority="13" operator="containsText" text="dégradation significative">
      <formula>NOT(ISERROR(SEARCH("dégradation significative",AC20)))</formula>
    </cfRule>
    <cfRule type="containsText" dxfId="14" priority="14" operator="containsText" text="pas d'effet">
      <formula>NOT(ISERROR(SEARCH("pas d'effet",AC20)))</formula>
    </cfRule>
    <cfRule type="containsText" dxfId="13" priority="15" operator="containsText" text="amélioration significative">
      <formula>NOT(ISERROR(SEARCH("amélioration significative",AC20)))</formula>
    </cfRule>
  </conditionalFormatting>
  <conditionalFormatting sqref="AC28:AC35">
    <cfRule type="containsText" dxfId="12" priority="4" operator="containsText" text="dégradation significative">
      <formula>NOT(ISERROR(SEARCH("dégradation significative",AC28)))</formula>
    </cfRule>
    <cfRule type="containsText" dxfId="11" priority="5" operator="containsText" text="pas d'effet">
      <formula>NOT(ISERROR(SEARCH("pas d'effet",AC28)))</formula>
    </cfRule>
    <cfRule type="containsText" dxfId="10" priority="6" operator="containsText" text="amélioration significative">
      <formula>NOT(ISERROR(SEARCH("amélioration significative",AC28)))</formula>
    </cfRule>
  </conditionalFormatting>
  <conditionalFormatting sqref="AC36:AC37">
    <cfRule type="containsText" dxfId="9" priority="1" operator="containsText" text="dégradation significative">
      <formula>NOT(ISERROR(SEARCH("dégradation significative",AC36)))</formula>
    </cfRule>
    <cfRule type="containsText" dxfId="8" priority="2" operator="containsText" text="pas d'effet">
      <formula>NOT(ISERROR(SEARCH("pas d'effet",AC36)))</formula>
    </cfRule>
    <cfRule type="containsText" dxfId="7" priority="3" operator="containsText" text="amélioration significative">
      <formula>NOT(ISERROR(SEARCH("amélioration significative",AC36)))</formula>
    </cfRule>
  </conditionalFormatting>
  <dataValidations count="1">
    <dataValidation type="list" allowBlank="1" showInputMessage="1" showErrorMessage="1" sqref="G20:G23 G36:G37 G28:G30 G14">
      <formula1>#REF!</formula1>
    </dataValidation>
  </dataValidations>
  <pageMargins left="0.39370078740157483" right="0.39370078740157483" top="0.78740157480314965" bottom="0.39370078740157483" header="0.31496062992125984" footer="0.31496062992125984"/>
  <pageSetup paperSize="9" orientation="landscape" horizontalDpi="4294967293" r:id="rId1"/>
  <headerFooter>
    <oddHeader xml:space="preserve">&amp;R&amp;"Arial,Italique"&amp;10Travel A., Lemaire B., Tavares O. (2020). CHECK'MEX : Outil d'aide à l'analyse de la bibliographie. Livrable projet MEXAVI (tableur excel). </oddHeader>
  </headerFooter>
  <legacyDrawing r:id="rId2"/>
  <extLst>
    <ext xmlns:x14="http://schemas.microsoft.com/office/spreadsheetml/2009/9/main" uri="{CCE6A557-97BC-4b89-ADB6-D9C93CAAB3DF}">
      <x14:dataValidations xmlns:xm="http://schemas.microsoft.com/office/excel/2006/main" count="7">
        <x14:dataValidation type="list" allowBlank="1" showInputMessage="1" showErrorMessage="1">
          <x14:formula1>
            <xm:f>'GE - Notice'!$D$16:$D$21</xm:f>
          </x14:formula1>
          <xm:sqref>G2</xm:sqref>
        </x14:dataValidation>
        <x14:dataValidation type="list" allowBlank="1" showInputMessage="1" showErrorMessage="1">
          <x14:formula1>
            <xm:f>'GE - Notice'!$D$16:$D$16</xm:f>
          </x14:formula1>
          <xm:sqref>G3:G13</xm:sqref>
        </x14:dataValidation>
        <x14:dataValidation type="list" allowBlank="1" showInputMessage="1" showErrorMessage="1">
          <x14:formula1>
            <xm:f>'GE - Notice'!$D$8:$D$14</xm:f>
          </x14:formula1>
          <xm:sqref>E2:E37</xm:sqref>
        </x14:dataValidation>
        <x14:dataValidation type="list" allowBlank="1" showInputMessage="1" showErrorMessage="1">
          <x14:formula1>
            <xm:f>'GE - Notice'!$D$54:$D$56</xm:f>
          </x14:formula1>
          <xm:sqref>AC2:AC37</xm:sqref>
        </x14:dataValidation>
        <x14:dataValidation type="list" allowBlank="1" showInputMessage="1" showErrorMessage="1">
          <x14:formula1>
            <xm:f>'GE - Notice'!$D$42:$D$52</xm:f>
          </x14:formula1>
          <xm:sqref>AA2:AA37</xm:sqref>
        </x14:dataValidation>
        <x14:dataValidation type="list" allowBlank="1" showInputMessage="1" showErrorMessage="1">
          <x14:formula1>
            <xm:f>'GE - Notice'!$D$6:$D$7</xm:f>
          </x14:formula1>
          <xm:sqref>D2:D37</xm:sqref>
        </x14:dataValidation>
        <x14:dataValidation type="list" allowBlank="1" showInputMessage="1" showErrorMessage="1">
          <x14:formula1>
            <xm:f>'GE - Notice'!$D$22:$D$23</xm:f>
          </x14:formula1>
          <xm:sqref>H2:H37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3B200"/>
    <pageSetUpPr fitToPage="1"/>
  </sheetPr>
  <dimension ref="A1:I46"/>
  <sheetViews>
    <sheetView topLeftCell="A7" workbookViewId="0">
      <selection activeCell="H6" sqref="H6"/>
    </sheetView>
  </sheetViews>
  <sheetFormatPr baseColWidth="10" defaultColWidth="10.85546875" defaultRowHeight="15" x14ac:dyDescent="0.25"/>
  <cols>
    <col min="1" max="1" width="22.140625" style="63" bestFit="1" customWidth="1"/>
    <col min="2" max="2" width="22.140625" style="63" customWidth="1"/>
    <col min="3" max="3" width="24.7109375" style="63" customWidth="1"/>
    <col min="4" max="4" width="13.42578125" style="63" customWidth="1"/>
    <col min="5" max="6" width="10.85546875" style="63"/>
    <col min="7" max="7" width="22.140625" style="63" bestFit="1" customWidth="1"/>
    <col min="8" max="8" width="53.5703125" style="63" customWidth="1"/>
    <col min="9" max="16384" width="10.85546875" style="63"/>
  </cols>
  <sheetData>
    <row r="1" spans="1:8" ht="127.5" customHeight="1" x14ac:dyDescent="0.25">
      <c r="A1" s="281" t="s">
        <v>151</v>
      </c>
      <c r="B1" s="281"/>
      <c r="C1" s="281"/>
      <c r="D1" s="281"/>
      <c r="E1" s="281"/>
      <c r="F1" s="281"/>
      <c r="G1" s="281"/>
      <c r="H1" s="281"/>
    </row>
    <row r="5" spans="1:8" x14ac:dyDescent="0.25">
      <c r="D5" s="1"/>
    </row>
    <row r="6" spans="1:8" x14ac:dyDescent="0.25">
      <c r="D6" s="1"/>
    </row>
    <row r="7" spans="1:8" x14ac:dyDescent="0.25">
      <c r="B7" s="8" t="s">
        <v>152</v>
      </c>
      <c r="C7" s="1" t="s">
        <v>153</v>
      </c>
      <c r="D7" s="1"/>
    </row>
    <row r="8" spans="1:8" x14ac:dyDescent="0.25">
      <c r="B8" s="8" t="s">
        <v>115</v>
      </c>
      <c r="C8" s="1" t="s">
        <v>153</v>
      </c>
      <c r="D8" s="1"/>
    </row>
    <row r="9" spans="1:8" x14ac:dyDescent="0.25">
      <c r="B9" s="8" t="s">
        <v>129</v>
      </c>
      <c r="C9" s="1" t="s">
        <v>153</v>
      </c>
      <c r="D9" s="1"/>
    </row>
    <row r="10" spans="1:8" x14ac:dyDescent="0.25">
      <c r="D10" s="1"/>
    </row>
    <row r="11" spans="1:8" x14ac:dyDescent="0.25">
      <c r="B11" s="8" t="s">
        <v>154</v>
      </c>
      <c r="C11" s="1" t="s">
        <v>155</v>
      </c>
      <c r="D11" s="1"/>
    </row>
    <row r="12" spans="1:8" x14ac:dyDescent="0.25">
      <c r="B12" s="9" t="s">
        <v>149</v>
      </c>
      <c r="C12" s="10">
        <v>5</v>
      </c>
      <c r="D12" s="1"/>
    </row>
    <row r="13" spans="1:8" x14ac:dyDescent="0.25">
      <c r="B13" s="9" t="s">
        <v>156</v>
      </c>
      <c r="C13" s="10">
        <v>3</v>
      </c>
      <c r="D13" s="1"/>
    </row>
    <row r="14" spans="1:8" x14ac:dyDescent="0.25">
      <c r="B14" s="9" t="s">
        <v>157</v>
      </c>
      <c r="C14" s="10">
        <v>1</v>
      </c>
      <c r="D14" s="1"/>
    </row>
    <row r="15" spans="1:8" x14ac:dyDescent="0.25">
      <c r="B15" s="9" t="s">
        <v>158</v>
      </c>
      <c r="C15" s="10">
        <v>9</v>
      </c>
      <c r="D15" s="1"/>
    </row>
    <row r="16" spans="1:8" x14ac:dyDescent="0.25">
      <c r="B16" s="1"/>
      <c r="C16" s="1"/>
      <c r="D16" s="1"/>
    </row>
    <row r="17" spans="1:9" x14ac:dyDescent="0.25">
      <c r="B17" s="1"/>
      <c r="C17" s="1"/>
      <c r="D17" s="1"/>
    </row>
    <row r="18" spans="1:9" x14ac:dyDescent="0.25">
      <c r="B18" s="1"/>
      <c r="C18" s="1"/>
      <c r="D18" s="1"/>
    </row>
    <row r="19" spans="1:9" x14ac:dyDescent="0.25">
      <c r="B19" s="1"/>
      <c r="C19" s="1"/>
      <c r="D19" s="1"/>
    </row>
    <row r="20" spans="1:9" x14ac:dyDescent="0.25">
      <c r="B20" s="1"/>
      <c r="C20" s="1"/>
      <c r="D20" s="1"/>
    </row>
    <row r="21" spans="1:9" x14ac:dyDescent="0.25">
      <c r="B21" s="1"/>
      <c r="C21" s="1"/>
      <c r="D21" s="1"/>
    </row>
    <row r="22" spans="1:9" x14ac:dyDescent="0.25">
      <c r="B22" s="1"/>
      <c r="C22" s="1"/>
      <c r="D22" s="1"/>
    </row>
    <row r="27" spans="1:9" x14ac:dyDescent="0.25">
      <c r="A27" s="63" t="s">
        <v>152</v>
      </c>
      <c r="B27" s="63" t="s">
        <v>153</v>
      </c>
    </row>
    <row r="28" spans="1:9" x14ac:dyDescent="0.25">
      <c r="A28" s="63" t="s">
        <v>115</v>
      </c>
      <c r="B28" s="63" t="s">
        <v>153</v>
      </c>
      <c r="G28" s="8" t="s">
        <v>152</v>
      </c>
      <c r="H28" s="1" t="s">
        <v>153</v>
      </c>
    </row>
    <row r="29" spans="1:9" x14ac:dyDescent="0.25">
      <c r="A29" s="63" t="s">
        <v>129</v>
      </c>
      <c r="B29" s="63" t="s">
        <v>153</v>
      </c>
      <c r="G29" s="8" t="s">
        <v>115</v>
      </c>
      <c r="H29" s="1" t="s">
        <v>153</v>
      </c>
      <c r="I29" s="1"/>
    </row>
    <row r="30" spans="1:9" x14ac:dyDescent="0.25">
      <c r="G30" s="8" t="s">
        <v>129</v>
      </c>
      <c r="H30" s="1" t="s">
        <v>153</v>
      </c>
      <c r="I30" s="1"/>
    </row>
    <row r="31" spans="1:9" x14ac:dyDescent="0.25">
      <c r="A31" s="63" t="s">
        <v>154</v>
      </c>
      <c r="B31" s="63" t="s">
        <v>159</v>
      </c>
      <c r="I31" s="1"/>
    </row>
    <row r="32" spans="1:9" x14ac:dyDescent="0.25">
      <c r="A32" s="75" t="s">
        <v>149</v>
      </c>
      <c r="B32" s="76">
        <v>2.8</v>
      </c>
      <c r="G32" s="8" t="s">
        <v>154</v>
      </c>
      <c r="H32" s="1" t="s">
        <v>160</v>
      </c>
      <c r="I32" s="1"/>
    </row>
    <row r="33" spans="1:9" x14ac:dyDescent="0.25">
      <c r="A33" s="75" t="s">
        <v>156</v>
      </c>
      <c r="B33" s="76">
        <v>1.9000000000000001</v>
      </c>
      <c r="G33" s="9" t="s">
        <v>149</v>
      </c>
      <c r="H33" s="10">
        <v>21.4</v>
      </c>
      <c r="I33" s="1"/>
    </row>
    <row r="34" spans="1:9" x14ac:dyDescent="0.25">
      <c r="A34" s="75" t="s">
        <v>157</v>
      </c>
      <c r="B34" s="76">
        <v>1.5</v>
      </c>
      <c r="G34" s="9" t="s">
        <v>156</v>
      </c>
      <c r="H34" s="10">
        <v>7</v>
      </c>
      <c r="I34" s="1"/>
    </row>
    <row r="35" spans="1:9" x14ac:dyDescent="0.25">
      <c r="A35" s="75" t="s">
        <v>158</v>
      </c>
      <c r="B35" s="76">
        <v>2.3555555555555556</v>
      </c>
      <c r="G35" s="9" t="s">
        <v>157</v>
      </c>
      <c r="H35" s="10">
        <v>7</v>
      </c>
      <c r="I35" s="1"/>
    </row>
    <row r="36" spans="1:9" x14ac:dyDescent="0.25">
      <c r="A36" s="1"/>
      <c r="B36" s="1"/>
      <c r="G36" s="9" t="s">
        <v>158</v>
      </c>
      <c r="H36" s="10">
        <v>15</v>
      </c>
      <c r="I36" s="1"/>
    </row>
    <row r="37" spans="1:9" x14ac:dyDescent="0.25">
      <c r="G37" s="1"/>
      <c r="H37" s="1"/>
      <c r="I37" s="1"/>
    </row>
    <row r="38" spans="1:9" x14ac:dyDescent="0.25">
      <c r="G38" s="1"/>
      <c r="H38" s="1"/>
      <c r="I38" s="1"/>
    </row>
    <row r="39" spans="1:9" x14ac:dyDescent="0.25">
      <c r="G39" s="1"/>
      <c r="H39" s="1"/>
      <c r="I39" s="1"/>
    </row>
    <row r="40" spans="1:9" x14ac:dyDescent="0.25">
      <c r="G40" s="1"/>
      <c r="H40" s="1"/>
      <c r="I40" s="1"/>
    </row>
    <row r="41" spans="1:9" x14ac:dyDescent="0.25">
      <c r="G41" s="1"/>
      <c r="H41" s="1"/>
      <c r="I41" s="1"/>
    </row>
    <row r="42" spans="1:9" x14ac:dyDescent="0.25">
      <c r="G42" s="1"/>
      <c r="H42" s="1"/>
      <c r="I42" s="1"/>
    </row>
    <row r="43" spans="1:9" x14ac:dyDescent="0.25">
      <c r="G43" s="1"/>
      <c r="H43" s="1"/>
      <c r="I43" s="1"/>
    </row>
    <row r="44" spans="1:9" x14ac:dyDescent="0.25">
      <c r="G44" s="1"/>
      <c r="H44" s="1"/>
      <c r="I44" s="1"/>
    </row>
    <row r="45" spans="1:9" x14ac:dyDescent="0.25">
      <c r="G45" s="1"/>
      <c r="H45" s="1"/>
      <c r="I45" s="1"/>
    </row>
    <row r="46" spans="1:9" x14ac:dyDescent="0.25">
      <c r="G46" s="1"/>
      <c r="H46" s="1"/>
      <c r="I46" s="1"/>
    </row>
  </sheetData>
  <mergeCells count="1">
    <mergeCell ref="A1:H1"/>
  </mergeCells>
  <printOptions horizontalCentered="1" verticalCentered="1"/>
  <pageMargins left="0.39370078740157483" right="0.39370078740157483" top="0.78740157480314965" bottom="0.39370078740157483" header="0.31496062992125984" footer="0.31496062992125984"/>
  <pageSetup paperSize="9" scale="70" orientation="landscape" r:id="rId4"/>
  <headerFooter>
    <oddHeader xml:space="preserve">&amp;R&amp;"Arial,Italique"&amp;10Travel A., Lemaire B., Tavares O. (2020). CHECK'MEX : Outil d'aide à l'analyse de la bibliographie. Livrable projet MEXAVI (tableur excel).&amp;"-,Normal"&amp;11 </oddHeader>
  </headerFooter>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44444"/>
    <pageSetUpPr fitToPage="1"/>
  </sheetPr>
  <dimension ref="A1:BD43"/>
  <sheetViews>
    <sheetView workbookViewId="0">
      <selection sqref="A1:F3"/>
    </sheetView>
  </sheetViews>
  <sheetFormatPr baseColWidth="10" defaultColWidth="11.42578125" defaultRowHeight="12.75" x14ac:dyDescent="0.2"/>
  <cols>
    <col min="1" max="1" width="14.140625" style="6" customWidth="1"/>
    <col min="2" max="2" width="11.42578125" style="6"/>
    <col min="3" max="3" width="1.140625" style="6" customWidth="1"/>
    <col min="4" max="4" width="12.5703125" style="6" customWidth="1"/>
    <col min="5" max="5" width="11.42578125" style="6"/>
    <col min="6" max="6" width="14.28515625" style="6" customWidth="1"/>
    <col min="7" max="8" width="11.42578125" style="6"/>
    <col min="9" max="9" width="0.85546875" style="6" customWidth="1"/>
    <col min="10" max="15" width="11.42578125" style="6"/>
    <col min="16" max="21" width="11.42578125" style="11"/>
    <col min="22" max="22" width="11.42578125" style="11" customWidth="1"/>
    <col min="23" max="56" width="11.42578125" style="11"/>
    <col min="57" max="16384" width="11.42578125" style="6"/>
  </cols>
  <sheetData>
    <row r="1" spans="1:15" ht="150" customHeight="1" x14ac:dyDescent="0.2">
      <c r="A1" s="284" t="s">
        <v>161</v>
      </c>
      <c r="B1" s="285"/>
      <c r="C1" s="285"/>
      <c r="D1" s="285"/>
      <c r="E1" s="285"/>
      <c r="F1" s="285"/>
      <c r="G1" s="11"/>
      <c r="H1" s="11"/>
      <c r="I1" s="11"/>
      <c r="J1" s="11"/>
      <c r="K1" s="11"/>
      <c r="L1" s="11"/>
      <c r="M1" s="11"/>
      <c r="N1" s="11"/>
      <c r="O1" s="11"/>
    </row>
    <row r="2" spans="1:15" x14ac:dyDescent="0.2">
      <c r="A2" s="285"/>
      <c r="B2" s="285"/>
      <c r="C2" s="285"/>
      <c r="D2" s="285"/>
      <c r="E2" s="285"/>
      <c r="F2" s="285"/>
      <c r="G2" s="11"/>
      <c r="H2" s="11"/>
      <c r="I2" s="11"/>
      <c r="J2" s="11"/>
      <c r="K2" s="11"/>
      <c r="L2" s="11"/>
      <c r="M2" s="11"/>
      <c r="N2" s="11"/>
      <c r="O2" s="11"/>
    </row>
    <row r="3" spans="1:15" ht="108.6" customHeight="1" x14ac:dyDescent="0.2">
      <c r="A3" s="285"/>
      <c r="B3" s="285"/>
      <c r="C3" s="285"/>
      <c r="D3" s="285"/>
      <c r="E3" s="285"/>
      <c r="F3" s="285"/>
      <c r="G3" s="11"/>
      <c r="H3" s="11"/>
      <c r="I3" s="11"/>
      <c r="J3" s="11"/>
      <c r="K3" s="11"/>
      <c r="L3" s="11"/>
      <c r="M3" s="11"/>
      <c r="N3" s="11"/>
      <c r="O3" s="11"/>
    </row>
    <row r="4" spans="1:15" ht="33" customHeight="1" x14ac:dyDescent="0.2">
      <c r="A4" s="11"/>
      <c r="B4" s="290" t="s">
        <v>162</v>
      </c>
      <c r="C4" s="290"/>
      <c r="D4" s="290"/>
      <c r="E4" s="290"/>
      <c r="F4" s="11"/>
      <c r="G4" s="288" t="s">
        <v>163</v>
      </c>
      <c r="H4" s="288"/>
      <c r="I4" s="288"/>
      <c r="J4" s="288"/>
      <c r="K4" s="288"/>
      <c r="L4" s="288"/>
      <c r="M4" s="11"/>
      <c r="N4" s="11"/>
      <c r="O4" s="11"/>
    </row>
    <row r="5" spans="1:15" ht="29.1" customHeight="1" x14ac:dyDescent="0.2">
      <c r="A5" s="101"/>
      <c r="B5" s="290"/>
      <c r="C5" s="290"/>
      <c r="D5" s="290"/>
      <c r="E5" s="290"/>
      <c r="F5" s="11"/>
      <c r="G5" s="104"/>
      <c r="H5" s="289" t="s">
        <v>164</v>
      </c>
      <c r="I5" s="289"/>
      <c r="J5" s="289"/>
      <c r="K5" s="289"/>
      <c r="L5" s="289"/>
      <c r="M5" s="11"/>
      <c r="N5" s="11"/>
      <c r="O5" s="11"/>
    </row>
    <row r="6" spans="1:15" ht="21" customHeight="1" x14ac:dyDescent="0.2">
      <c r="A6" s="286" t="s">
        <v>165</v>
      </c>
      <c r="B6" s="286"/>
      <c r="C6" s="286"/>
      <c r="D6" s="286"/>
      <c r="E6" s="286"/>
      <c r="F6" s="64"/>
      <c r="G6" s="287" t="s">
        <v>166</v>
      </c>
      <c r="H6" s="287"/>
      <c r="I6" s="287"/>
      <c r="J6" s="287"/>
      <c r="K6" s="287"/>
      <c r="L6" s="85"/>
      <c r="M6" s="11"/>
      <c r="N6" s="11"/>
      <c r="O6" s="11"/>
    </row>
    <row r="7" spans="1:15" ht="6.95" customHeight="1" thickBot="1" x14ac:dyDescent="0.25">
      <c r="A7" s="11"/>
      <c r="B7" s="11"/>
      <c r="C7" s="11"/>
      <c r="D7" s="11"/>
      <c r="E7" s="11"/>
      <c r="F7" s="11"/>
      <c r="G7" s="11"/>
      <c r="H7" s="11"/>
      <c r="I7" s="11"/>
      <c r="J7" s="11"/>
      <c r="K7" s="11"/>
      <c r="L7" s="11"/>
      <c r="M7" s="11"/>
      <c r="N7" s="11"/>
      <c r="O7" s="11"/>
    </row>
    <row r="8" spans="1:15" x14ac:dyDescent="0.2">
      <c r="A8" s="282" t="s">
        <v>167</v>
      </c>
      <c r="B8" s="283"/>
      <c r="C8" s="12"/>
      <c r="D8" s="282" t="s">
        <v>168</v>
      </c>
      <c r="E8" s="283"/>
      <c r="F8" s="11"/>
      <c r="G8" s="282" t="s">
        <v>169</v>
      </c>
      <c r="H8" s="283"/>
      <c r="I8" s="12"/>
      <c r="J8" s="282" t="s">
        <v>170</v>
      </c>
      <c r="K8" s="283"/>
      <c r="L8" s="11"/>
      <c r="M8" s="11"/>
      <c r="N8" s="11"/>
      <c r="O8" s="11"/>
    </row>
    <row r="9" spans="1:15" x14ac:dyDescent="0.2">
      <c r="A9" s="13" t="s">
        <v>171</v>
      </c>
      <c r="B9" s="102">
        <v>8</v>
      </c>
      <c r="C9" s="14"/>
      <c r="D9" s="13" t="s">
        <v>171</v>
      </c>
      <c r="E9" s="41">
        <v>15</v>
      </c>
      <c r="F9" s="11"/>
      <c r="G9" s="13" t="s">
        <v>171</v>
      </c>
      <c r="H9" s="15" t="e">
        <f>PERCENTILE('2. Grille FIABILITE (GF)'!E5:E17,0.66)</f>
        <v>#N/A</v>
      </c>
      <c r="I9" s="14"/>
      <c r="J9" s="13" t="s">
        <v>171</v>
      </c>
      <c r="K9" s="15" t="e">
        <f>PERCENTILE('2. Grille FIABILITE (GF)'!F5:F17,0.66)</f>
        <v>#N/A</v>
      </c>
      <c r="L9" s="11"/>
      <c r="M9" s="11"/>
      <c r="N9" s="11"/>
      <c r="O9" s="11"/>
    </row>
    <row r="10" spans="1:15" ht="13.5" thickBot="1" x14ac:dyDescent="0.25">
      <c r="A10" s="16" t="s">
        <v>172</v>
      </c>
      <c r="B10" s="103">
        <v>4</v>
      </c>
      <c r="C10" s="14"/>
      <c r="D10" s="16" t="s">
        <v>172</v>
      </c>
      <c r="E10" s="42">
        <v>8</v>
      </c>
      <c r="F10" s="11"/>
      <c r="G10" s="16" t="s">
        <v>172</v>
      </c>
      <c r="H10" s="17" t="e">
        <f>PERCENTILE('2. Grille FIABILITE (GF)'!E5:E17,0.33)</f>
        <v>#N/A</v>
      </c>
      <c r="I10" s="14"/>
      <c r="J10" s="16" t="s">
        <v>172</v>
      </c>
      <c r="K10" s="17" t="e">
        <f>PERCENTILE('2. Grille FIABILITE (GF)'!F6:F18,0.33)</f>
        <v>#N/A</v>
      </c>
      <c r="L10" s="11"/>
      <c r="M10" s="11"/>
      <c r="N10" s="11"/>
      <c r="O10" s="11"/>
    </row>
    <row r="11" spans="1:15" x14ac:dyDescent="0.2">
      <c r="A11" s="11"/>
      <c r="B11" s="11"/>
      <c r="C11" s="11"/>
      <c r="D11" s="11"/>
      <c r="E11" s="11"/>
      <c r="F11" s="11"/>
      <c r="G11" s="11"/>
      <c r="H11" s="11"/>
      <c r="I11" s="11"/>
      <c r="J11" s="11"/>
      <c r="K11" s="11"/>
      <c r="L11" s="11"/>
      <c r="M11" s="11"/>
      <c r="N11" s="11"/>
      <c r="O11" s="11"/>
    </row>
    <row r="12" spans="1:15" x14ac:dyDescent="0.2">
      <c r="A12" s="11"/>
      <c r="B12" s="11"/>
      <c r="C12" s="11"/>
      <c r="D12" s="11"/>
      <c r="E12" s="11"/>
      <c r="F12" s="11"/>
      <c r="G12" s="11"/>
      <c r="H12" s="11"/>
      <c r="I12" s="11"/>
      <c r="J12" s="11"/>
      <c r="K12" s="11"/>
      <c r="L12" s="11"/>
      <c r="M12" s="11"/>
      <c r="N12" s="11"/>
      <c r="O12" s="11"/>
    </row>
    <row r="13" spans="1:15" x14ac:dyDescent="0.2">
      <c r="A13" s="11"/>
      <c r="B13" s="11"/>
      <c r="C13" s="11"/>
      <c r="D13" s="11"/>
      <c r="E13" s="11"/>
      <c r="F13" s="11"/>
      <c r="G13" s="11"/>
      <c r="H13" s="11"/>
      <c r="I13" s="11"/>
      <c r="J13" s="11"/>
      <c r="K13" s="11"/>
      <c r="L13" s="11"/>
      <c r="M13" s="11"/>
      <c r="N13" s="11"/>
      <c r="O13" s="11"/>
    </row>
    <row r="14" spans="1:15" x14ac:dyDescent="0.2">
      <c r="A14" s="11"/>
      <c r="B14" s="11"/>
      <c r="C14" s="11"/>
      <c r="D14" s="11"/>
      <c r="E14" s="11"/>
      <c r="F14" s="11"/>
      <c r="G14" s="11"/>
      <c r="H14" s="11"/>
      <c r="I14" s="11"/>
      <c r="J14" s="11"/>
      <c r="K14" s="11"/>
      <c r="L14" s="11"/>
      <c r="M14" s="11"/>
      <c r="N14" s="11"/>
      <c r="O14" s="11"/>
    </row>
    <row r="15" spans="1:15" x14ac:dyDescent="0.2">
      <c r="A15" s="11"/>
      <c r="B15" s="11"/>
      <c r="C15" s="11"/>
      <c r="D15" s="11"/>
      <c r="E15" s="11"/>
      <c r="F15" s="11"/>
      <c r="G15" s="11"/>
      <c r="H15" s="11"/>
      <c r="I15" s="11"/>
      <c r="J15" s="11"/>
      <c r="K15" s="11"/>
      <c r="L15" s="11"/>
      <c r="M15" s="11"/>
      <c r="N15" s="11"/>
      <c r="O15" s="11"/>
    </row>
    <row r="16" spans="1:15" x14ac:dyDescent="0.2">
      <c r="A16" s="11"/>
      <c r="B16" s="11"/>
      <c r="C16" s="11"/>
      <c r="D16" s="11"/>
      <c r="E16" s="11"/>
      <c r="F16" s="11"/>
      <c r="G16" s="11"/>
      <c r="H16" s="11"/>
      <c r="I16" s="11"/>
      <c r="J16" s="11"/>
      <c r="K16" s="11"/>
      <c r="L16" s="11"/>
      <c r="M16" s="11"/>
      <c r="N16" s="11"/>
      <c r="O16" s="11"/>
    </row>
    <row r="17" spans="1:15" x14ac:dyDescent="0.2">
      <c r="A17" s="11"/>
      <c r="B17" s="11"/>
      <c r="C17" s="11"/>
      <c r="D17" s="11"/>
      <c r="E17" s="11"/>
      <c r="F17" s="11"/>
      <c r="G17" s="11"/>
      <c r="H17" s="11"/>
      <c r="I17" s="11"/>
      <c r="J17" s="11"/>
      <c r="K17" s="11"/>
      <c r="L17" s="11"/>
      <c r="M17" s="11"/>
      <c r="N17" s="11"/>
      <c r="O17" s="11"/>
    </row>
    <row r="18" spans="1:15" x14ac:dyDescent="0.2">
      <c r="A18" s="11"/>
      <c r="B18" s="11"/>
      <c r="C18" s="11"/>
      <c r="D18" s="11"/>
      <c r="E18" s="11"/>
      <c r="F18" s="11"/>
      <c r="G18" s="11"/>
      <c r="H18" s="11"/>
      <c r="I18" s="11"/>
      <c r="J18" s="11"/>
      <c r="K18" s="11"/>
      <c r="L18" s="11"/>
      <c r="M18" s="11"/>
      <c r="N18" s="11"/>
      <c r="O18" s="11"/>
    </row>
    <row r="19" spans="1:15" x14ac:dyDescent="0.2">
      <c r="A19" s="11"/>
      <c r="B19" s="11"/>
      <c r="C19" s="11"/>
      <c r="D19" s="11"/>
      <c r="E19" s="11"/>
      <c r="F19" s="11"/>
      <c r="G19" s="11"/>
      <c r="H19" s="11"/>
      <c r="I19" s="11"/>
      <c r="J19" s="11"/>
      <c r="K19" s="11"/>
      <c r="L19" s="11"/>
      <c r="M19" s="11"/>
      <c r="N19" s="11"/>
      <c r="O19" s="11"/>
    </row>
    <row r="20" spans="1:15" x14ac:dyDescent="0.2">
      <c r="A20" s="11"/>
      <c r="B20" s="11"/>
      <c r="C20" s="11"/>
      <c r="D20" s="11"/>
      <c r="E20" s="11"/>
      <c r="F20" s="11"/>
      <c r="G20" s="11"/>
      <c r="H20" s="11"/>
      <c r="I20" s="11"/>
      <c r="J20" s="11"/>
      <c r="K20" s="11"/>
      <c r="L20" s="11"/>
      <c r="M20" s="11"/>
      <c r="N20" s="11"/>
      <c r="O20" s="11"/>
    </row>
    <row r="21" spans="1:15" x14ac:dyDescent="0.2">
      <c r="A21" s="11"/>
      <c r="B21" s="11"/>
      <c r="C21" s="11"/>
      <c r="D21" s="11"/>
      <c r="E21" s="11"/>
      <c r="F21" s="11"/>
      <c r="G21" s="11"/>
      <c r="H21" s="11"/>
      <c r="I21" s="11"/>
      <c r="J21" s="11"/>
      <c r="K21" s="11"/>
      <c r="L21" s="11"/>
      <c r="M21" s="11"/>
      <c r="N21" s="11"/>
      <c r="O21" s="11"/>
    </row>
    <row r="22" spans="1:15" x14ac:dyDescent="0.2">
      <c r="A22" s="11"/>
      <c r="B22" s="11"/>
      <c r="C22" s="11"/>
      <c r="D22" s="11"/>
      <c r="E22" s="11"/>
      <c r="F22" s="11"/>
      <c r="G22" s="11"/>
      <c r="H22" s="11"/>
      <c r="I22" s="11"/>
      <c r="J22" s="11"/>
      <c r="K22" s="11"/>
      <c r="L22" s="11"/>
      <c r="M22" s="11"/>
      <c r="N22" s="11"/>
      <c r="O22" s="11"/>
    </row>
    <row r="23" spans="1:15" x14ac:dyDescent="0.2">
      <c r="A23" s="11"/>
      <c r="B23" s="11"/>
      <c r="C23" s="11"/>
      <c r="D23" s="11"/>
      <c r="E23" s="11"/>
      <c r="F23" s="11"/>
      <c r="G23" s="11"/>
      <c r="H23" s="11"/>
      <c r="I23" s="11"/>
      <c r="J23" s="11"/>
      <c r="K23" s="11"/>
      <c r="L23" s="11"/>
      <c r="M23" s="11"/>
      <c r="N23" s="11"/>
      <c r="O23" s="11"/>
    </row>
    <row r="24" spans="1:15" x14ac:dyDescent="0.2">
      <c r="A24" s="11"/>
      <c r="B24" s="11"/>
      <c r="C24" s="11"/>
      <c r="D24" s="11"/>
      <c r="E24" s="11"/>
      <c r="F24" s="11"/>
      <c r="G24" s="11"/>
      <c r="H24" s="11"/>
      <c r="I24" s="11"/>
      <c r="J24" s="11"/>
      <c r="K24" s="11"/>
      <c r="L24" s="11"/>
      <c r="M24" s="11"/>
      <c r="N24" s="11"/>
      <c r="O24" s="11"/>
    </row>
    <row r="25" spans="1:15" x14ac:dyDescent="0.2">
      <c r="A25" s="11"/>
      <c r="B25" s="11"/>
      <c r="C25" s="11"/>
      <c r="D25" s="11"/>
      <c r="E25" s="11"/>
      <c r="F25" s="11"/>
      <c r="G25" s="11"/>
      <c r="H25" s="11"/>
      <c r="I25" s="11"/>
      <c r="J25" s="11"/>
      <c r="K25" s="11"/>
      <c r="L25" s="11"/>
      <c r="M25" s="11"/>
      <c r="N25" s="11"/>
      <c r="O25" s="11"/>
    </row>
    <row r="26" spans="1:15" x14ac:dyDescent="0.2">
      <c r="A26" s="11"/>
      <c r="B26" s="11"/>
      <c r="C26" s="11"/>
      <c r="D26" s="11"/>
      <c r="E26" s="11"/>
      <c r="F26" s="11"/>
      <c r="G26" s="11"/>
      <c r="H26" s="11"/>
      <c r="I26" s="11"/>
      <c r="J26" s="11"/>
      <c r="K26" s="11"/>
      <c r="L26" s="11"/>
      <c r="M26" s="11"/>
      <c r="N26" s="11"/>
      <c r="O26" s="11"/>
    </row>
    <row r="27" spans="1:15" x14ac:dyDescent="0.2">
      <c r="A27" s="11"/>
      <c r="B27" s="11"/>
      <c r="C27" s="11"/>
      <c r="D27" s="11"/>
      <c r="E27" s="11"/>
      <c r="F27" s="11"/>
      <c r="G27" s="11"/>
      <c r="H27" s="11"/>
      <c r="I27" s="11"/>
      <c r="J27" s="11"/>
      <c r="K27" s="11"/>
      <c r="L27" s="11"/>
      <c r="M27" s="11"/>
      <c r="N27" s="11"/>
      <c r="O27" s="11"/>
    </row>
    <row r="28" spans="1:15" x14ac:dyDescent="0.2">
      <c r="A28" s="11"/>
      <c r="B28" s="11"/>
      <c r="C28" s="11"/>
      <c r="D28" s="11"/>
      <c r="E28" s="11"/>
      <c r="F28" s="11"/>
      <c r="G28" s="11"/>
      <c r="H28" s="11"/>
      <c r="I28" s="11"/>
      <c r="J28" s="11"/>
      <c r="K28" s="11"/>
      <c r="L28" s="11"/>
      <c r="M28" s="11"/>
      <c r="N28" s="11"/>
      <c r="O28" s="11"/>
    </row>
    <row r="29" spans="1:15" x14ac:dyDescent="0.2">
      <c r="A29" s="11"/>
      <c r="B29" s="11"/>
      <c r="C29" s="11"/>
      <c r="D29" s="11"/>
      <c r="E29" s="11"/>
      <c r="F29" s="11"/>
      <c r="G29" s="11"/>
      <c r="H29" s="11"/>
      <c r="I29" s="11"/>
      <c r="J29" s="11"/>
      <c r="K29" s="11"/>
      <c r="L29" s="11"/>
      <c r="M29" s="11"/>
      <c r="N29" s="11"/>
      <c r="O29" s="11"/>
    </row>
    <row r="30" spans="1:15" x14ac:dyDescent="0.2">
      <c r="A30" s="11"/>
      <c r="B30" s="11"/>
      <c r="C30" s="11"/>
      <c r="D30" s="11"/>
      <c r="E30" s="11"/>
      <c r="F30" s="11"/>
      <c r="G30" s="11"/>
      <c r="H30" s="11"/>
      <c r="I30" s="11"/>
      <c r="J30" s="11"/>
      <c r="K30" s="11"/>
      <c r="L30" s="11"/>
      <c r="M30" s="11"/>
      <c r="N30" s="11"/>
      <c r="O30" s="11"/>
    </row>
    <row r="31" spans="1:15" x14ac:dyDescent="0.2">
      <c r="A31" s="11"/>
      <c r="B31" s="11"/>
      <c r="C31" s="11"/>
      <c r="D31" s="11"/>
      <c r="E31" s="11"/>
      <c r="F31" s="11"/>
      <c r="G31" s="11"/>
      <c r="H31" s="11"/>
      <c r="I31" s="11"/>
      <c r="J31" s="11"/>
      <c r="K31" s="11"/>
      <c r="L31" s="11"/>
      <c r="M31" s="11"/>
      <c r="N31" s="11"/>
      <c r="O31" s="11"/>
    </row>
    <row r="32" spans="1:15" x14ac:dyDescent="0.2">
      <c r="A32" s="11"/>
      <c r="B32" s="11"/>
      <c r="C32" s="11"/>
      <c r="D32" s="11"/>
      <c r="E32" s="11"/>
      <c r="F32" s="11"/>
      <c r="G32" s="11"/>
      <c r="H32" s="11"/>
      <c r="I32" s="11"/>
      <c r="J32" s="11"/>
      <c r="K32" s="11"/>
      <c r="L32" s="11"/>
      <c r="M32" s="11"/>
      <c r="N32" s="11"/>
      <c r="O32" s="11"/>
    </row>
    <row r="33" spans="1:15" x14ac:dyDescent="0.2">
      <c r="A33" s="11"/>
      <c r="B33" s="11"/>
      <c r="C33" s="11"/>
      <c r="D33" s="11"/>
      <c r="E33" s="11"/>
      <c r="F33" s="11"/>
      <c r="G33" s="11"/>
      <c r="H33" s="11"/>
      <c r="I33" s="11"/>
      <c r="J33" s="11"/>
      <c r="K33" s="11"/>
      <c r="L33" s="11"/>
      <c r="M33" s="11"/>
      <c r="N33" s="11"/>
      <c r="O33" s="11"/>
    </row>
    <row r="34" spans="1:15" x14ac:dyDescent="0.2">
      <c r="A34" s="11"/>
      <c r="B34" s="11"/>
      <c r="C34" s="11"/>
      <c r="D34" s="11"/>
      <c r="E34" s="11"/>
      <c r="F34" s="11"/>
      <c r="G34" s="11"/>
      <c r="H34" s="11"/>
      <c r="I34" s="11"/>
      <c r="J34" s="11"/>
      <c r="K34" s="11"/>
      <c r="L34" s="11"/>
      <c r="M34" s="11"/>
      <c r="N34" s="11"/>
      <c r="O34" s="11"/>
    </row>
    <row r="35" spans="1:15" x14ac:dyDescent="0.2">
      <c r="A35" s="11"/>
      <c r="B35" s="11"/>
      <c r="C35" s="11"/>
      <c r="D35" s="11"/>
      <c r="E35" s="11"/>
      <c r="F35" s="11"/>
      <c r="G35" s="11"/>
      <c r="H35" s="11"/>
      <c r="I35" s="11"/>
      <c r="J35" s="11"/>
      <c r="K35" s="11"/>
      <c r="L35" s="11"/>
      <c r="M35" s="11"/>
      <c r="N35" s="11"/>
      <c r="O35" s="11"/>
    </row>
    <row r="36" spans="1:15" x14ac:dyDescent="0.2">
      <c r="A36" s="11"/>
      <c r="B36" s="11"/>
      <c r="C36" s="11"/>
      <c r="D36" s="11"/>
      <c r="E36" s="11"/>
      <c r="F36" s="11"/>
      <c r="G36" s="11"/>
      <c r="H36" s="11"/>
      <c r="I36" s="11"/>
      <c r="J36" s="11"/>
      <c r="K36" s="11"/>
      <c r="L36" s="11"/>
      <c r="M36" s="11"/>
      <c r="N36" s="11"/>
      <c r="O36" s="11"/>
    </row>
    <row r="37" spans="1:15" x14ac:dyDescent="0.2">
      <c r="A37" s="11"/>
      <c r="B37" s="11"/>
      <c r="C37" s="11"/>
      <c r="D37" s="11"/>
      <c r="E37" s="11"/>
      <c r="F37" s="11"/>
      <c r="G37" s="11"/>
      <c r="H37" s="11"/>
      <c r="I37" s="11"/>
      <c r="J37" s="11"/>
      <c r="K37" s="11"/>
      <c r="L37" s="11"/>
      <c r="M37" s="11"/>
      <c r="N37" s="11"/>
      <c r="O37" s="11"/>
    </row>
    <row r="38" spans="1:15" x14ac:dyDescent="0.2">
      <c r="A38" s="11"/>
      <c r="B38" s="11"/>
      <c r="C38" s="11"/>
      <c r="D38" s="11"/>
      <c r="E38" s="11"/>
      <c r="F38" s="11"/>
      <c r="G38" s="11"/>
      <c r="H38" s="11"/>
      <c r="I38" s="11"/>
      <c r="J38" s="11"/>
      <c r="K38" s="11"/>
      <c r="L38" s="11"/>
      <c r="M38" s="11"/>
      <c r="N38" s="11"/>
      <c r="O38" s="11"/>
    </row>
    <row r="39" spans="1:15" x14ac:dyDescent="0.2">
      <c r="A39" s="11"/>
      <c r="B39" s="11"/>
      <c r="C39" s="11"/>
      <c r="D39" s="11"/>
      <c r="E39" s="11"/>
      <c r="F39" s="11"/>
      <c r="G39" s="11"/>
      <c r="H39" s="11"/>
      <c r="I39" s="11"/>
      <c r="J39" s="11"/>
      <c r="K39" s="11"/>
      <c r="L39" s="11"/>
      <c r="M39" s="11"/>
      <c r="N39" s="11"/>
      <c r="O39" s="11"/>
    </row>
    <row r="40" spans="1:15" x14ac:dyDescent="0.2">
      <c r="A40" s="11"/>
      <c r="B40" s="11"/>
      <c r="C40" s="11"/>
      <c r="D40" s="11"/>
      <c r="E40" s="11"/>
      <c r="F40" s="11"/>
      <c r="G40" s="11"/>
      <c r="H40" s="11"/>
      <c r="I40" s="11"/>
      <c r="J40" s="11"/>
      <c r="K40" s="11"/>
      <c r="L40" s="11"/>
      <c r="M40" s="11"/>
      <c r="N40" s="11"/>
      <c r="O40" s="11"/>
    </row>
    <row r="41" spans="1:15" x14ac:dyDescent="0.2">
      <c r="A41" s="11"/>
      <c r="B41" s="11"/>
      <c r="C41" s="11"/>
      <c r="D41" s="11"/>
      <c r="E41" s="11"/>
      <c r="F41" s="11"/>
      <c r="G41" s="11"/>
      <c r="H41" s="11"/>
      <c r="I41" s="11"/>
      <c r="J41" s="11"/>
      <c r="K41" s="11"/>
      <c r="L41" s="11"/>
      <c r="M41" s="11"/>
      <c r="N41" s="11"/>
      <c r="O41" s="11"/>
    </row>
    <row r="42" spans="1:15" x14ac:dyDescent="0.2">
      <c r="A42" s="11"/>
      <c r="B42" s="11"/>
      <c r="C42" s="11"/>
      <c r="D42" s="11"/>
      <c r="E42" s="11"/>
      <c r="F42" s="11"/>
      <c r="G42" s="11"/>
      <c r="H42" s="11"/>
      <c r="I42" s="11"/>
      <c r="J42" s="11"/>
      <c r="K42" s="11"/>
      <c r="L42" s="11"/>
      <c r="M42" s="11"/>
      <c r="N42" s="11"/>
      <c r="O42" s="11"/>
    </row>
    <row r="43" spans="1:15" x14ac:dyDescent="0.2">
      <c r="A43" s="11"/>
      <c r="B43" s="11"/>
      <c r="C43" s="11"/>
      <c r="D43" s="11"/>
      <c r="E43" s="11"/>
      <c r="F43" s="11"/>
      <c r="G43" s="11"/>
      <c r="H43" s="11"/>
      <c r="I43" s="11"/>
      <c r="J43" s="11"/>
      <c r="K43" s="11"/>
      <c r="L43" s="11"/>
      <c r="M43" s="11"/>
      <c r="N43" s="11"/>
      <c r="O43" s="11"/>
    </row>
  </sheetData>
  <mergeCells count="10">
    <mergeCell ref="A8:B8"/>
    <mergeCell ref="D8:E8"/>
    <mergeCell ref="A1:F3"/>
    <mergeCell ref="G8:H8"/>
    <mergeCell ref="J8:K8"/>
    <mergeCell ref="A6:E6"/>
    <mergeCell ref="G6:K6"/>
    <mergeCell ref="G4:L4"/>
    <mergeCell ref="H5:L5"/>
    <mergeCell ref="B4:E5"/>
  </mergeCells>
  <printOptions horizontalCentered="1" verticalCentered="1"/>
  <pageMargins left="0.39370078740157483" right="0.39370078740157483" top="0.78740157480314965" bottom="0.39370078740157483" header="0.31496062992125984" footer="0.31496062992125984"/>
  <pageSetup paperSize="9" orientation="landscape" r:id="rId1"/>
  <headerFooter>
    <oddHeader xml:space="preserve">&amp;R&amp;"Arial,Italique"&amp;10Travel A., Lemaire B., Tavares O. (2020). CHECK'MEX : Outil d'aide à l'analyse de la bibliographie. Livrable projet MEXAVI (tableur excel). </oddHeader>
  </headerFooter>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444444"/>
    <pageSetUpPr fitToPage="1"/>
  </sheetPr>
  <dimension ref="A1:M659"/>
  <sheetViews>
    <sheetView showGridLines="0" topLeftCell="A97" workbookViewId="0">
      <selection activeCell="E117" sqref="E117"/>
    </sheetView>
  </sheetViews>
  <sheetFormatPr baseColWidth="10" defaultColWidth="11.42578125" defaultRowHeight="16.5" x14ac:dyDescent="0.3"/>
  <cols>
    <col min="1" max="1" width="25" style="2" customWidth="1"/>
    <col min="2" max="2" width="44.85546875" style="5" customWidth="1"/>
    <col min="3" max="3" width="37.85546875" style="2" customWidth="1"/>
    <col min="4" max="4" width="19.140625" style="18" customWidth="1"/>
    <col min="5" max="5" width="11.42578125" style="2"/>
    <col min="6" max="6" width="16" style="44" bestFit="1" customWidth="1"/>
    <col min="7" max="13" width="11.42578125" style="44"/>
    <col min="14" max="16384" width="11.42578125" style="2"/>
  </cols>
  <sheetData>
    <row r="1" spans="1:13" s="62" customFormat="1" ht="49.5" customHeight="1" x14ac:dyDescent="0.25">
      <c r="A1" s="332" t="s">
        <v>173</v>
      </c>
      <c r="B1" s="333"/>
      <c r="C1" s="333"/>
      <c r="D1" s="333"/>
      <c r="E1" s="333"/>
      <c r="F1" s="61"/>
      <c r="G1" s="61"/>
      <c r="H1" s="61"/>
      <c r="I1" s="61"/>
      <c r="J1" s="61"/>
      <c r="K1" s="61"/>
      <c r="L1" s="61"/>
      <c r="M1" s="61"/>
    </row>
    <row r="2" spans="1:13" ht="186.95" customHeight="1" x14ac:dyDescent="0.35">
      <c r="A2" s="281" t="s">
        <v>174</v>
      </c>
      <c r="B2" s="291"/>
      <c r="C2" s="291"/>
      <c r="D2" s="291"/>
      <c r="E2" s="291"/>
    </row>
    <row r="3" spans="1:13" ht="43.5" customHeight="1" x14ac:dyDescent="0.3">
      <c r="A3" s="214"/>
      <c r="B3" s="296" t="s">
        <v>175</v>
      </c>
      <c r="C3" s="296"/>
      <c r="D3" s="296"/>
      <c r="E3" s="296"/>
    </row>
    <row r="4" spans="1:13" s="94" customFormat="1" ht="15" customHeight="1" x14ac:dyDescent="0.25">
      <c r="A4" s="292" t="s">
        <v>176</v>
      </c>
      <c r="B4" s="292"/>
      <c r="C4" s="292"/>
      <c r="D4" s="292"/>
      <c r="E4" s="292"/>
      <c r="F4" s="93"/>
      <c r="G4" s="93"/>
      <c r="H4" s="93"/>
      <c r="I4" s="93"/>
      <c r="J4" s="93"/>
      <c r="K4" s="93"/>
      <c r="L4" s="93"/>
      <c r="M4" s="93"/>
    </row>
    <row r="5" spans="1:13" s="96" customFormat="1" ht="15" customHeight="1" x14ac:dyDescent="0.25">
      <c r="A5" s="293" t="s">
        <v>177</v>
      </c>
      <c r="B5" s="293"/>
      <c r="C5" s="293"/>
      <c r="D5" s="293"/>
      <c r="E5" s="293"/>
      <c r="F5" s="95"/>
      <c r="G5" s="95"/>
      <c r="H5" s="95"/>
      <c r="I5" s="95"/>
      <c r="J5" s="95"/>
      <c r="K5" s="95"/>
      <c r="L5" s="95"/>
      <c r="M5" s="95"/>
    </row>
    <row r="6" spans="1:13" s="98" customFormat="1" ht="15" customHeight="1" x14ac:dyDescent="0.25">
      <c r="A6" s="294" t="s">
        <v>178</v>
      </c>
      <c r="B6" s="294"/>
      <c r="C6" s="294"/>
      <c r="D6" s="294"/>
      <c r="E6" s="294"/>
      <c r="F6" s="97"/>
      <c r="G6" s="97"/>
      <c r="H6" s="97"/>
      <c r="I6" s="97"/>
      <c r="J6" s="97"/>
      <c r="K6" s="97"/>
      <c r="L6" s="97"/>
      <c r="M6" s="97"/>
    </row>
    <row r="7" spans="1:13" s="98" customFormat="1" ht="15" customHeight="1" x14ac:dyDescent="0.25">
      <c r="A7" s="295" t="s">
        <v>179</v>
      </c>
      <c r="B7" s="295"/>
      <c r="C7" s="295"/>
      <c r="D7" s="295"/>
      <c r="E7" s="295"/>
      <c r="F7" s="97"/>
      <c r="G7" s="97"/>
      <c r="H7" s="97"/>
      <c r="I7" s="97"/>
      <c r="J7" s="97"/>
      <c r="K7" s="97"/>
      <c r="L7" s="97"/>
      <c r="M7" s="97"/>
    </row>
    <row r="8" spans="1:13" s="44" customFormat="1" ht="15.95" customHeight="1" x14ac:dyDescent="0.3">
      <c r="A8" s="63"/>
      <c r="B8" s="63"/>
      <c r="C8" s="63"/>
      <c r="D8" s="63"/>
      <c r="E8" s="63"/>
    </row>
    <row r="9" spans="1:13" ht="30.6" customHeight="1" x14ac:dyDescent="0.3">
      <c r="A9" s="334" t="s">
        <v>180</v>
      </c>
      <c r="B9" s="334"/>
      <c r="C9" s="334"/>
      <c r="D9" s="334"/>
      <c r="E9" s="334"/>
      <c r="F9" s="43"/>
      <c r="G9" s="43"/>
      <c r="H9" s="43"/>
      <c r="I9" s="43"/>
      <c r="J9" s="43"/>
      <c r="K9" s="43"/>
      <c r="L9" s="43"/>
      <c r="M9" s="43"/>
    </row>
    <row r="10" spans="1:13" ht="33" x14ac:dyDescent="0.3">
      <c r="A10" s="171" t="s">
        <v>181</v>
      </c>
      <c r="B10" s="172" t="s">
        <v>182</v>
      </c>
      <c r="C10" s="172" t="s">
        <v>183</v>
      </c>
      <c r="D10" s="172" t="s">
        <v>184</v>
      </c>
      <c r="E10" s="173" t="s">
        <v>185</v>
      </c>
      <c r="F10" s="43"/>
      <c r="G10" s="43"/>
      <c r="H10" s="43"/>
      <c r="I10" s="43"/>
      <c r="J10" s="43"/>
      <c r="K10" s="43"/>
      <c r="L10" s="43"/>
      <c r="M10" s="43"/>
    </row>
    <row r="11" spans="1:13" ht="18" customHeight="1" x14ac:dyDescent="0.3">
      <c r="A11" s="318" t="s">
        <v>186</v>
      </c>
      <c r="B11" s="315" t="s">
        <v>187</v>
      </c>
      <c r="C11" s="174" t="s">
        <v>188</v>
      </c>
      <c r="D11" s="175" t="s">
        <v>188</v>
      </c>
      <c r="E11" s="176">
        <v>0</v>
      </c>
      <c r="F11" s="43"/>
      <c r="G11" s="46"/>
      <c r="H11" s="46"/>
      <c r="I11" s="46"/>
      <c r="J11" s="46"/>
      <c r="K11" s="46"/>
      <c r="L11" s="43"/>
      <c r="M11" s="43"/>
    </row>
    <row r="12" spans="1:13" ht="18" customHeight="1" x14ac:dyDescent="0.3">
      <c r="A12" s="319"/>
      <c r="B12" s="316"/>
      <c r="C12" s="187" t="s">
        <v>189</v>
      </c>
      <c r="D12" s="188" t="s">
        <v>189</v>
      </c>
      <c r="E12" s="184">
        <v>0.5</v>
      </c>
      <c r="F12" s="43"/>
      <c r="G12" s="46"/>
      <c r="H12" s="46"/>
      <c r="I12" s="46"/>
      <c r="J12" s="46"/>
      <c r="K12" s="46"/>
      <c r="L12" s="43"/>
      <c r="M12" s="43"/>
    </row>
    <row r="13" spans="1:13" ht="18" customHeight="1" x14ac:dyDescent="0.3">
      <c r="A13" s="319"/>
      <c r="B13" s="316"/>
      <c r="C13" s="187" t="s">
        <v>190</v>
      </c>
      <c r="D13" s="188" t="s">
        <v>190</v>
      </c>
      <c r="E13" s="184">
        <v>0.75</v>
      </c>
      <c r="F13" s="43"/>
      <c r="G13" s="46"/>
      <c r="H13" s="46"/>
      <c r="I13" s="46"/>
      <c r="J13" s="46"/>
      <c r="K13" s="46"/>
      <c r="L13" s="43"/>
      <c r="M13" s="43"/>
    </row>
    <row r="14" spans="1:13" ht="18" customHeight="1" x14ac:dyDescent="0.3">
      <c r="A14" s="319"/>
      <c r="B14" s="317"/>
      <c r="C14" s="177" t="s">
        <v>191</v>
      </c>
      <c r="D14" s="178" t="s">
        <v>95</v>
      </c>
      <c r="E14" s="179">
        <v>1.5</v>
      </c>
      <c r="F14" s="92"/>
      <c r="G14" s="3"/>
      <c r="H14" s="3"/>
      <c r="I14" s="3"/>
      <c r="J14" s="3"/>
      <c r="K14" s="3"/>
      <c r="L14" s="43"/>
      <c r="M14" s="43"/>
    </row>
    <row r="15" spans="1:13" ht="18" customHeight="1" x14ac:dyDescent="0.3">
      <c r="A15" s="319"/>
      <c r="B15" s="316" t="s">
        <v>192</v>
      </c>
      <c r="C15" s="174" t="s">
        <v>193</v>
      </c>
      <c r="D15" s="175" t="s">
        <v>188</v>
      </c>
      <c r="E15" s="176">
        <v>0</v>
      </c>
      <c r="F15" s="43"/>
      <c r="G15" s="46"/>
      <c r="H15" s="46"/>
      <c r="I15" s="46"/>
      <c r="J15" s="46"/>
      <c r="K15" s="46"/>
      <c r="L15" s="43"/>
      <c r="M15" s="43"/>
    </row>
    <row r="16" spans="1:13" ht="15" customHeight="1" x14ac:dyDescent="0.3">
      <c r="A16" s="319"/>
      <c r="B16" s="316"/>
      <c r="C16" s="177" t="s">
        <v>194</v>
      </c>
      <c r="D16" s="178" t="s">
        <v>96</v>
      </c>
      <c r="E16" s="179">
        <v>0.5</v>
      </c>
      <c r="F16" s="43"/>
      <c r="G16" s="46"/>
      <c r="H16" s="46"/>
      <c r="I16" s="46"/>
      <c r="J16" s="46"/>
      <c r="K16" s="46"/>
      <c r="L16" s="43"/>
      <c r="M16" s="43"/>
    </row>
    <row r="17" spans="1:13" ht="15" customHeight="1" x14ac:dyDescent="0.3">
      <c r="A17" s="319"/>
      <c r="B17" s="315" t="s">
        <v>195</v>
      </c>
      <c r="C17" s="174" t="s">
        <v>193</v>
      </c>
      <c r="D17" s="175" t="s">
        <v>188</v>
      </c>
      <c r="E17" s="176">
        <v>0</v>
      </c>
      <c r="F17" s="43"/>
      <c r="G17" s="46"/>
      <c r="H17" s="46"/>
      <c r="I17" s="46"/>
      <c r="J17" s="46"/>
      <c r="K17" s="46"/>
      <c r="L17" s="43"/>
      <c r="M17" s="43"/>
    </row>
    <row r="18" spans="1:13" ht="15" customHeight="1" x14ac:dyDescent="0.3">
      <c r="A18" s="319"/>
      <c r="B18" s="316"/>
      <c r="C18" s="187" t="s">
        <v>196</v>
      </c>
      <c r="D18" s="188" t="s">
        <v>196</v>
      </c>
      <c r="E18" s="184">
        <v>1</v>
      </c>
      <c r="F18" s="43"/>
      <c r="G18" s="46"/>
      <c r="H18" s="46"/>
      <c r="I18" s="46"/>
      <c r="J18" s="46"/>
      <c r="K18" s="46"/>
      <c r="L18" s="43"/>
      <c r="M18" s="43"/>
    </row>
    <row r="19" spans="1:13" ht="15" customHeight="1" x14ac:dyDescent="0.3">
      <c r="A19" s="319"/>
      <c r="B19" s="316"/>
      <c r="C19" s="187" t="s">
        <v>197</v>
      </c>
      <c r="D19" s="188" t="s">
        <v>197</v>
      </c>
      <c r="E19" s="184">
        <v>1</v>
      </c>
      <c r="F19" s="43"/>
      <c r="G19" s="46"/>
      <c r="H19" s="46"/>
      <c r="I19" s="46"/>
      <c r="J19" s="46"/>
      <c r="K19" s="46"/>
      <c r="L19" s="43"/>
      <c r="M19" s="43"/>
    </row>
    <row r="20" spans="1:13" ht="15" customHeight="1" x14ac:dyDescent="0.3">
      <c r="A20" s="319"/>
      <c r="B20" s="316"/>
      <c r="C20" s="187" t="s">
        <v>97</v>
      </c>
      <c r="D20" s="188" t="s">
        <v>97</v>
      </c>
      <c r="E20" s="184">
        <v>1</v>
      </c>
      <c r="F20" s="43"/>
      <c r="G20" s="46"/>
      <c r="H20" s="46"/>
      <c r="I20" s="46"/>
      <c r="J20" s="46"/>
      <c r="K20" s="46"/>
      <c r="L20" s="43"/>
      <c r="M20" s="43"/>
    </row>
    <row r="21" spans="1:13" x14ac:dyDescent="0.3">
      <c r="A21" s="319"/>
      <c r="B21" s="317"/>
      <c r="C21" s="177" t="s">
        <v>198</v>
      </c>
      <c r="D21" s="178" t="s">
        <v>198</v>
      </c>
      <c r="E21" s="179">
        <v>1</v>
      </c>
      <c r="F21" s="43"/>
      <c r="G21" s="46"/>
      <c r="H21" s="46"/>
      <c r="I21" s="46"/>
      <c r="J21" s="46"/>
      <c r="K21" s="46"/>
      <c r="L21" s="43"/>
      <c r="M21" s="43"/>
    </row>
    <row r="22" spans="1:13" x14ac:dyDescent="0.3">
      <c r="A22" s="319"/>
      <c r="B22" s="315" t="s">
        <v>199</v>
      </c>
      <c r="C22" s="174" t="s">
        <v>193</v>
      </c>
      <c r="D22" s="175" t="s">
        <v>188</v>
      </c>
      <c r="E22" s="176">
        <v>0</v>
      </c>
      <c r="G22" s="45"/>
      <c r="H22" s="45"/>
      <c r="I22" s="45"/>
      <c r="J22" s="45"/>
      <c r="K22" s="45"/>
    </row>
    <row r="23" spans="1:13" x14ac:dyDescent="0.3">
      <c r="A23" s="319"/>
      <c r="B23" s="316"/>
      <c r="C23" s="187" t="s">
        <v>98</v>
      </c>
      <c r="D23" s="188" t="s">
        <v>98</v>
      </c>
      <c r="E23" s="184">
        <v>1</v>
      </c>
      <c r="G23" s="45"/>
      <c r="H23" s="45"/>
      <c r="I23" s="45"/>
      <c r="J23" s="45"/>
      <c r="K23" s="45"/>
    </row>
    <row r="24" spans="1:13" x14ac:dyDescent="0.3">
      <c r="A24" s="319"/>
      <c r="B24" s="316"/>
      <c r="C24" s="187" t="s">
        <v>200</v>
      </c>
      <c r="D24" s="188" t="s">
        <v>200</v>
      </c>
      <c r="E24" s="190">
        <v>1</v>
      </c>
      <c r="G24" s="45"/>
      <c r="H24" s="45"/>
      <c r="I24" s="45"/>
      <c r="J24" s="45"/>
      <c r="K24" s="45"/>
    </row>
    <row r="25" spans="1:13" x14ac:dyDescent="0.3">
      <c r="A25" s="319"/>
      <c r="B25" s="317"/>
      <c r="C25" s="177" t="s">
        <v>198</v>
      </c>
      <c r="D25" s="178" t="s">
        <v>198</v>
      </c>
      <c r="E25" s="179">
        <v>1</v>
      </c>
      <c r="G25" s="45"/>
      <c r="H25" s="45"/>
      <c r="I25" s="45"/>
      <c r="J25" s="45"/>
      <c r="K25" s="45"/>
    </row>
    <row r="26" spans="1:13" x14ac:dyDescent="0.3">
      <c r="A26" s="319"/>
      <c r="B26" s="316" t="s">
        <v>201</v>
      </c>
      <c r="C26" s="174" t="s">
        <v>193</v>
      </c>
      <c r="D26" s="175" t="s">
        <v>188</v>
      </c>
      <c r="E26" s="176">
        <v>0</v>
      </c>
      <c r="G26" s="45"/>
      <c r="H26" s="45"/>
      <c r="I26" s="45"/>
      <c r="J26" s="45"/>
      <c r="K26" s="45"/>
    </row>
    <row r="27" spans="1:13" ht="17.45" customHeight="1" x14ac:dyDescent="0.3">
      <c r="A27" s="320"/>
      <c r="B27" s="317"/>
      <c r="C27" s="177" t="s">
        <v>194</v>
      </c>
      <c r="D27" s="178" t="s">
        <v>96</v>
      </c>
      <c r="E27" s="179">
        <v>1</v>
      </c>
      <c r="G27" s="45"/>
      <c r="H27" s="45"/>
      <c r="I27" s="45"/>
      <c r="J27" s="45"/>
      <c r="K27" s="45"/>
    </row>
    <row r="28" spans="1:13" x14ac:dyDescent="0.3">
      <c r="A28" s="321" t="s">
        <v>202</v>
      </c>
      <c r="B28" s="315" t="s">
        <v>203</v>
      </c>
      <c r="C28" s="174" t="s">
        <v>193</v>
      </c>
      <c r="D28" s="175" t="s">
        <v>188</v>
      </c>
      <c r="E28" s="176">
        <v>0</v>
      </c>
      <c r="G28" s="45"/>
      <c r="H28" s="45"/>
      <c r="I28" s="45"/>
      <c r="J28" s="45"/>
      <c r="K28" s="45"/>
    </row>
    <row r="29" spans="1:13" x14ac:dyDescent="0.3">
      <c r="A29" s="322"/>
      <c r="B29" s="317"/>
      <c r="C29" s="177" t="s">
        <v>194</v>
      </c>
      <c r="D29" s="178" t="s">
        <v>96</v>
      </c>
      <c r="E29" s="179">
        <v>1</v>
      </c>
      <c r="G29" s="45"/>
      <c r="H29" s="45"/>
      <c r="I29" s="45"/>
      <c r="J29" s="45"/>
      <c r="K29" s="45"/>
    </row>
    <row r="30" spans="1:13" ht="20.100000000000001" customHeight="1" x14ac:dyDescent="0.3">
      <c r="A30" s="322"/>
      <c r="B30" s="315" t="s">
        <v>204</v>
      </c>
      <c r="C30" s="174" t="s">
        <v>193</v>
      </c>
      <c r="D30" s="175" t="s">
        <v>188</v>
      </c>
      <c r="E30" s="176">
        <v>0</v>
      </c>
      <c r="G30" s="45"/>
      <c r="H30" s="45"/>
      <c r="I30" s="45"/>
      <c r="J30" s="45"/>
      <c r="K30" s="45"/>
    </row>
    <row r="31" spans="1:13" ht="18.95" customHeight="1" x14ac:dyDescent="0.3">
      <c r="A31" s="322"/>
      <c r="B31" s="317"/>
      <c r="C31" s="177" t="s">
        <v>194</v>
      </c>
      <c r="D31" s="178" t="s">
        <v>96</v>
      </c>
      <c r="E31" s="179">
        <v>1</v>
      </c>
      <c r="G31" s="45"/>
      <c r="H31" s="45"/>
      <c r="I31" s="45"/>
      <c r="J31" s="45"/>
      <c r="K31" s="45"/>
    </row>
    <row r="32" spans="1:13" x14ac:dyDescent="0.3">
      <c r="A32" s="322"/>
      <c r="B32" s="316" t="s">
        <v>205</v>
      </c>
      <c r="C32" s="174" t="s">
        <v>193</v>
      </c>
      <c r="D32" s="175" t="s">
        <v>206</v>
      </c>
      <c r="E32" s="176">
        <v>0</v>
      </c>
      <c r="G32" s="45"/>
      <c r="H32" s="45"/>
      <c r="I32" s="45"/>
      <c r="J32" s="45"/>
      <c r="K32" s="45"/>
    </row>
    <row r="33" spans="1:11" x14ac:dyDescent="0.3">
      <c r="A33" s="322"/>
      <c r="B33" s="316"/>
      <c r="C33" s="177" t="s">
        <v>194</v>
      </c>
      <c r="D33" s="178" t="s">
        <v>96</v>
      </c>
      <c r="E33" s="179">
        <v>0.5</v>
      </c>
      <c r="G33" s="45"/>
      <c r="H33" s="45"/>
      <c r="I33" s="45"/>
      <c r="J33" s="45"/>
      <c r="K33" s="45"/>
    </row>
    <row r="34" spans="1:11" x14ac:dyDescent="0.3">
      <c r="A34" s="322"/>
      <c r="B34" s="329" t="s">
        <v>207</v>
      </c>
      <c r="C34" s="174" t="s">
        <v>193</v>
      </c>
      <c r="D34" s="175" t="s">
        <v>188</v>
      </c>
      <c r="E34" s="176">
        <v>0</v>
      </c>
      <c r="G34" s="45"/>
      <c r="H34" s="45"/>
      <c r="I34" s="45"/>
      <c r="J34" s="45"/>
      <c r="K34" s="45"/>
    </row>
    <row r="35" spans="1:11" ht="33" x14ac:dyDescent="0.3">
      <c r="A35" s="322"/>
      <c r="B35" s="330"/>
      <c r="C35" s="187" t="s">
        <v>208</v>
      </c>
      <c r="D35" s="188" t="s">
        <v>208</v>
      </c>
      <c r="E35" s="184">
        <v>0</v>
      </c>
      <c r="G35" s="45"/>
      <c r="H35" s="45"/>
      <c r="I35" s="45"/>
      <c r="J35" s="45"/>
      <c r="K35" s="45"/>
    </row>
    <row r="36" spans="1:11" x14ac:dyDescent="0.3">
      <c r="A36" s="322"/>
      <c r="B36" s="331"/>
      <c r="C36" s="177" t="s">
        <v>99</v>
      </c>
      <c r="D36" s="178" t="s">
        <v>99</v>
      </c>
      <c r="E36" s="179">
        <v>1</v>
      </c>
      <c r="G36" s="45"/>
      <c r="H36" s="45"/>
      <c r="I36" s="45"/>
      <c r="J36" s="45"/>
      <c r="K36" s="45"/>
    </row>
    <row r="37" spans="1:11" x14ac:dyDescent="0.3">
      <c r="A37" s="322"/>
      <c r="B37" s="315" t="s">
        <v>209</v>
      </c>
      <c r="C37" s="174" t="s">
        <v>193</v>
      </c>
      <c r="D37" s="175" t="s">
        <v>188</v>
      </c>
      <c r="E37" s="176">
        <v>0</v>
      </c>
      <c r="G37" s="45"/>
      <c r="H37" s="45"/>
      <c r="I37" s="45"/>
      <c r="J37" s="45"/>
      <c r="K37" s="45"/>
    </row>
    <row r="38" spans="1:11" x14ac:dyDescent="0.3">
      <c r="A38" s="322"/>
      <c r="B38" s="317"/>
      <c r="C38" s="177" t="s">
        <v>194</v>
      </c>
      <c r="D38" s="178" t="s">
        <v>96</v>
      </c>
      <c r="E38" s="179">
        <v>1</v>
      </c>
    </row>
    <row r="39" spans="1:11" x14ac:dyDescent="0.3">
      <c r="A39" s="322"/>
      <c r="B39" s="316" t="s">
        <v>210</v>
      </c>
      <c r="C39" s="174" t="s">
        <v>193</v>
      </c>
      <c r="D39" s="175" t="s">
        <v>188</v>
      </c>
      <c r="E39" s="176">
        <v>0</v>
      </c>
    </row>
    <row r="40" spans="1:11" x14ac:dyDescent="0.3">
      <c r="A40" s="323"/>
      <c r="B40" s="317"/>
      <c r="C40" s="177" t="s">
        <v>194</v>
      </c>
      <c r="D40" s="178" t="s">
        <v>96</v>
      </c>
      <c r="E40" s="179">
        <v>1</v>
      </c>
    </row>
    <row r="41" spans="1:11" x14ac:dyDescent="0.3">
      <c r="A41" s="324" t="s">
        <v>211</v>
      </c>
      <c r="B41" s="315" t="s">
        <v>212</v>
      </c>
      <c r="C41" s="174" t="s">
        <v>193</v>
      </c>
      <c r="D41" s="175" t="s">
        <v>188</v>
      </c>
      <c r="E41" s="176">
        <v>0</v>
      </c>
    </row>
    <row r="42" spans="1:11" x14ac:dyDescent="0.3">
      <c r="A42" s="325"/>
      <c r="B42" s="316"/>
      <c r="C42" s="187" t="s">
        <v>213</v>
      </c>
      <c r="D42" s="188" t="s">
        <v>214</v>
      </c>
      <c r="E42" s="184">
        <v>0.5</v>
      </c>
    </row>
    <row r="43" spans="1:11" ht="21.75" customHeight="1" x14ac:dyDescent="0.3">
      <c r="A43" s="325"/>
      <c r="B43" s="317"/>
      <c r="C43" s="177" t="s">
        <v>215</v>
      </c>
      <c r="D43" s="178" t="s">
        <v>100</v>
      </c>
      <c r="E43" s="179">
        <v>1</v>
      </c>
    </row>
    <row r="44" spans="1:11" x14ac:dyDescent="0.3">
      <c r="A44" s="325"/>
      <c r="B44" s="315" t="s">
        <v>216</v>
      </c>
      <c r="C44" s="174" t="s">
        <v>193</v>
      </c>
      <c r="D44" s="175" t="s">
        <v>188</v>
      </c>
      <c r="E44" s="176">
        <v>0</v>
      </c>
    </row>
    <row r="45" spans="1:11" x14ac:dyDescent="0.3">
      <c r="A45" s="325"/>
      <c r="B45" s="316"/>
      <c r="C45" s="187" t="s">
        <v>217</v>
      </c>
      <c r="D45" s="188" t="s">
        <v>217</v>
      </c>
      <c r="E45" s="184">
        <v>1</v>
      </c>
    </row>
    <row r="46" spans="1:11" x14ac:dyDescent="0.3">
      <c r="A46" s="325"/>
      <c r="B46" s="316"/>
      <c r="C46" s="187" t="s">
        <v>218</v>
      </c>
      <c r="D46" s="188" t="s">
        <v>218</v>
      </c>
      <c r="E46" s="184">
        <v>1.5</v>
      </c>
    </row>
    <row r="47" spans="1:11" ht="14.25" customHeight="1" x14ac:dyDescent="0.3">
      <c r="A47" s="325"/>
      <c r="B47" s="317"/>
      <c r="C47" s="189" t="s">
        <v>101</v>
      </c>
      <c r="D47" s="186" t="s">
        <v>101</v>
      </c>
      <c r="E47" s="179">
        <v>2</v>
      </c>
      <c r="G47" s="46"/>
      <c r="H47" s="46"/>
      <c r="I47" s="46"/>
      <c r="J47" s="46"/>
    </row>
    <row r="48" spans="1:11" x14ac:dyDescent="0.3">
      <c r="A48" s="325"/>
      <c r="B48" s="315" t="s">
        <v>219</v>
      </c>
      <c r="C48" s="174" t="s">
        <v>193</v>
      </c>
      <c r="D48" s="175" t="s">
        <v>188</v>
      </c>
      <c r="E48" s="176">
        <v>0</v>
      </c>
      <c r="F48" s="29"/>
      <c r="G48" s="29"/>
      <c r="H48" s="29"/>
      <c r="I48" s="29"/>
      <c r="J48" s="29"/>
    </row>
    <row r="49" spans="1:10" x14ac:dyDescent="0.3">
      <c r="A49" s="325"/>
      <c r="B49" s="316"/>
      <c r="C49" s="187" t="s">
        <v>220</v>
      </c>
      <c r="D49" s="188" t="s">
        <v>221</v>
      </c>
      <c r="E49" s="184">
        <v>0.5</v>
      </c>
      <c r="F49" s="29"/>
      <c r="G49" s="29"/>
      <c r="H49" s="29"/>
      <c r="I49" s="29"/>
      <c r="J49" s="29"/>
    </row>
    <row r="50" spans="1:10" x14ac:dyDescent="0.3">
      <c r="A50" s="325"/>
      <c r="B50" s="316"/>
      <c r="C50" s="187" t="s">
        <v>222</v>
      </c>
      <c r="D50" s="188" t="s">
        <v>223</v>
      </c>
      <c r="E50" s="184">
        <v>1.5</v>
      </c>
      <c r="F50" s="29"/>
      <c r="G50" s="29"/>
      <c r="H50" s="29"/>
      <c r="I50" s="29"/>
      <c r="J50" s="29"/>
    </row>
    <row r="51" spans="1:10" x14ac:dyDescent="0.3">
      <c r="A51" s="325"/>
      <c r="B51" s="316"/>
      <c r="C51" s="187" t="s">
        <v>224</v>
      </c>
      <c r="D51" s="188" t="s">
        <v>102</v>
      </c>
      <c r="E51" s="184">
        <v>1.5</v>
      </c>
      <c r="F51" s="29"/>
      <c r="G51" s="29"/>
      <c r="H51" s="29"/>
      <c r="I51" s="29"/>
      <c r="J51" s="29"/>
    </row>
    <row r="52" spans="1:10" ht="33" x14ac:dyDescent="0.3">
      <c r="A52" s="325"/>
      <c r="B52" s="317"/>
      <c r="C52" s="177" t="s">
        <v>225</v>
      </c>
      <c r="D52" s="178" t="s">
        <v>226</v>
      </c>
      <c r="E52" s="179">
        <v>1.5</v>
      </c>
      <c r="F52" s="47"/>
      <c r="G52" s="48"/>
      <c r="H52" s="48"/>
      <c r="I52" s="48"/>
      <c r="J52" s="48"/>
    </row>
    <row r="53" spans="1:10" x14ac:dyDescent="0.3">
      <c r="A53" s="325"/>
      <c r="B53" s="315" t="s">
        <v>227</v>
      </c>
      <c r="C53" s="174" t="s">
        <v>193</v>
      </c>
      <c r="D53" s="175" t="s">
        <v>188</v>
      </c>
      <c r="E53" s="176">
        <v>0</v>
      </c>
      <c r="G53" s="48"/>
      <c r="H53" s="48"/>
      <c r="I53" s="48"/>
      <c r="J53" s="48"/>
    </row>
    <row r="54" spans="1:10" x14ac:dyDescent="0.3">
      <c r="A54" s="325"/>
      <c r="B54" s="316"/>
      <c r="C54" s="187" t="s">
        <v>228</v>
      </c>
      <c r="D54" s="188" t="s">
        <v>229</v>
      </c>
      <c r="E54" s="184">
        <v>0.5</v>
      </c>
      <c r="G54" s="48"/>
      <c r="H54" s="48"/>
      <c r="I54" s="48"/>
      <c r="J54" s="48"/>
    </row>
    <row r="55" spans="1:10" x14ac:dyDescent="0.3">
      <c r="A55" s="325"/>
      <c r="B55" s="316"/>
      <c r="C55" s="187" t="s">
        <v>230</v>
      </c>
      <c r="D55" s="188" t="s">
        <v>231</v>
      </c>
      <c r="E55" s="184">
        <v>1</v>
      </c>
      <c r="G55" s="48"/>
      <c r="H55" s="48"/>
      <c r="I55" s="48"/>
      <c r="J55" s="48"/>
    </row>
    <row r="56" spans="1:10" x14ac:dyDescent="0.3">
      <c r="A56" s="325"/>
      <c r="B56" s="317"/>
      <c r="C56" s="177" t="s">
        <v>232</v>
      </c>
      <c r="D56" s="178" t="s">
        <v>103</v>
      </c>
      <c r="E56" s="179">
        <v>1.5</v>
      </c>
    </row>
    <row r="57" spans="1:10" x14ac:dyDescent="0.3">
      <c r="A57" s="325"/>
      <c r="B57" s="315" t="s">
        <v>233</v>
      </c>
      <c r="C57" s="174" t="s">
        <v>193</v>
      </c>
      <c r="D57" s="175" t="s">
        <v>188</v>
      </c>
      <c r="E57" s="176">
        <v>0</v>
      </c>
      <c r="F57" s="46"/>
      <c r="G57" s="46"/>
      <c r="H57" s="46"/>
      <c r="I57" s="46"/>
      <c r="J57" s="46"/>
    </row>
    <row r="58" spans="1:10" x14ac:dyDescent="0.3">
      <c r="A58" s="326"/>
      <c r="B58" s="317"/>
      <c r="C58" s="177" t="s">
        <v>194</v>
      </c>
      <c r="D58" s="178" t="s">
        <v>96</v>
      </c>
      <c r="E58" s="179">
        <v>0.5</v>
      </c>
    </row>
    <row r="59" spans="1:10" x14ac:dyDescent="0.3">
      <c r="A59" s="309" t="s">
        <v>234</v>
      </c>
      <c r="B59" s="315" t="s">
        <v>70</v>
      </c>
      <c r="C59" s="180" t="s">
        <v>193</v>
      </c>
      <c r="D59" s="181" t="s">
        <v>188</v>
      </c>
      <c r="E59" s="176">
        <v>0</v>
      </c>
    </row>
    <row r="60" spans="1:10" x14ac:dyDescent="0.3">
      <c r="A60" s="310"/>
      <c r="B60" s="316"/>
      <c r="C60" s="182" t="s">
        <v>235</v>
      </c>
      <c r="D60" s="183" t="s">
        <v>235</v>
      </c>
      <c r="E60" s="184">
        <v>1</v>
      </c>
    </row>
    <row r="61" spans="1:10" ht="33" x14ac:dyDescent="0.3">
      <c r="A61" s="310"/>
      <c r="B61" s="317"/>
      <c r="C61" s="185" t="s">
        <v>236</v>
      </c>
      <c r="D61" s="186" t="s">
        <v>104</v>
      </c>
      <c r="E61" s="179">
        <v>1</v>
      </c>
    </row>
    <row r="62" spans="1:10" x14ac:dyDescent="0.3">
      <c r="A62" s="310"/>
      <c r="B62" s="315" t="s">
        <v>237</v>
      </c>
      <c r="C62" s="174" t="s">
        <v>193</v>
      </c>
      <c r="D62" s="175" t="s">
        <v>188</v>
      </c>
      <c r="E62" s="176">
        <v>0</v>
      </c>
    </row>
    <row r="63" spans="1:10" x14ac:dyDescent="0.3">
      <c r="A63" s="310"/>
      <c r="B63" s="317"/>
      <c r="C63" s="177" t="s">
        <v>194</v>
      </c>
      <c r="D63" s="178" t="s">
        <v>96</v>
      </c>
      <c r="E63" s="179">
        <v>1</v>
      </c>
      <c r="F63" s="49"/>
    </row>
    <row r="64" spans="1:10" x14ac:dyDescent="0.3">
      <c r="A64" s="310"/>
      <c r="B64" s="316" t="s">
        <v>238</v>
      </c>
      <c r="C64" s="174" t="s">
        <v>193</v>
      </c>
      <c r="D64" s="175" t="s">
        <v>188</v>
      </c>
      <c r="E64" s="176">
        <v>0</v>
      </c>
      <c r="F64" s="49"/>
    </row>
    <row r="65" spans="1:13" x14ac:dyDescent="0.3">
      <c r="A65" s="311"/>
      <c r="B65" s="317"/>
      <c r="C65" s="177" t="s">
        <v>105</v>
      </c>
      <c r="D65" s="178" t="s">
        <v>105</v>
      </c>
      <c r="E65" s="179">
        <v>1</v>
      </c>
    </row>
    <row r="66" spans="1:13" s="4" customFormat="1" ht="9.6" customHeight="1" x14ac:dyDescent="0.3">
      <c r="A66" s="43"/>
      <c r="B66" s="29"/>
      <c r="C66" s="43"/>
      <c r="D66" s="53"/>
      <c r="E66" s="29"/>
      <c r="F66" s="43"/>
      <c r="G66" s="43"/>
      <c r="H66" s="43"/>
      <c r="I66" s="43"/>
      <c r="J66" s="43"/>
      <c r="K66" s="43"/>
      <c r="L66" s="43"/>
      <c r="M66" s="43"/>
    </row>
    <row r="67" spans="1:13" ht="15" customHeight="1" x14ac:dyDescent="0.3">
      <c r="A67" s="44"/>
      <c r="B67" s="297" t="s">
        <v>239</v>
      </c>
      <c r="C67" s="298"/>
      <c r="D67" s="299"/>
      <c r="E67" s="169">
        <f>E14+E16+E21+E25+E27+E29+E31+E33+E36+E38+E40+E43+E47+E52+E56+E58+E61+E63+E65</f>
        <v>20</v>
      </c>
    </row>
    <row r="68" spans="1:13" x14ac:dyDescent="0.3">
      <c r="A68" s="44"/>
      <c r="B68" s="50"/>
      <c r="C68" s="44"/>
      <c r="D68" s="51"/>
      <c r="E68" s="44"/>
    </row>
    <row r="69" spans="1:13" x14ac:dyDescent="0.3">
      <c r="A69" s="44"/>
      <c r="B69" s="50"/>
      <c r="C69" s="44"/>
      <c r="D69" s="52"/>
      <c r="E69" s="44"/>
    </row>
    <row r="70" spans="1:13" ht="22.5" x14ac:dyDescent="0.3">
      <c r="A70" s="327" t="s">
        <v>240</v>
      </c>
      <c r="B70" s="327"/>
      <c r="C70" s="327"/>
      <c r="D70" s="327"/>
      <c r="E70" s="44"/>
    </row>
    <row r="71" spans="1:13" ht="33" x14ac:dyDescent="0.3">
      <c r="A71" s="171" t="s">
        <v>241</v>
      </c>
      <c r="B71" s="172" t="s">
        <v>242</v>
      </c>
      <c r="C71" s="172" t="s">
        <v>181</v>
      </c>
      <c r="D71" s="172" t="s">
        <v>243</v>
      </c>
      <c r="E71" s="173" t="s">
        <v>185</v>
      </c>
    </row>
    <row r="72" spans="1:13" ht="26.1" customHeight="1" x14ac:dyDescent="0.3">
      <c r="A72" s="328" t="s">
        <v>244</v>
      </c>
      <c r="B72" s="301" t="s">
        <v>245</v>
      </c>
      <c r="C72" s="191" t="s">
        <v>106</v>
      </c>
      <c r="D72" s="192" t="s">
        <v>96</v>
      </c>
      <c r="E72" s="193">
        <v>2</v>
      </c>
    </row>
    <row r="73" spans="1:13" ht="22.5" customHeight="1" x14ac:dyDescent="0.3">
      <c r="A73" s="328"/>
      <c r="B73" s="302"/>
      <c r="C73" s="194" t="s">
        <v>137</v>
      </c>
      <c r="D73" s="195" t="s">
        <v>188</v>
      </c>
      <c r="E73" s="196">
        <v>0</v>
      </c>
    </row>
    <row r="74" spans="1:13" ht="14.45" customHeight="1" x14ac:dyDescent="0.3">
      <c r="A74" s="335" t="s">
        <v>246</v>
      </c>
      <c r="B74" s="300" t="s">
        <v>247</v>
      </c>
      <c r="C74" s="197" t="s">
        <v>106</v>
      </c>
      <c r="D74" s="198" t="s">
        <v>96</v>
      </c>
      <c r="E74" s="199">
        <v>1</v>
      </c>
    </row>
    <row r="75" spans="1:13" x14ac:dyDescent="0.3">
      <c r="A75" s="336"/>
      <c r="B75" s="301"/>
      <c r="C75" s="200" t="s">
        <v>137</v>
      </c>
      <c r="D75" s="201" t="s">
        <v>188</v>
      </c>
      <c r="E75" s="202">
        <v>0</v>
      </c>
    </row>
    <row r="76" spans="1:13" x14ac:dyDescent="0.3">
      <c r="A76" s="336"/>
      <c r="B76" s="300" t="s">
        <v>248</v>
      </c>
      <c r="C76" s="197" t="s">
        <v>106</v>
      </c>
      <c r="D76" s="198" t="s">
        <v>96</v>
      </c>
      <c r="E76" s="199">
        <v>1</v>
      </c>
    </row>
    <row r="77" spans="1:13" x14ac:dyDescent="0.3">
      <c r="A77" s="337"/>
      <c r="B77" s="302"/>
      <c r="C77" s="200" t="s">
        <v>137</v>
      </c>
      <c r="D77" s="201" t="s">
        <v>188</v>
      </c>
      <c r="E77" s="202">
        <v>0</v>
      </c>
    </row>
    <row r="78" spans="1:13" x14ac:dyDescent="0.3">
      <c r="A78" s="338" t="s">
        <v>40</v>
      </c>
      <c r="B78" s="341" t="s">
        <v>78</v>
      </c>
      <c r="C78" s="197" t="s">
        <v>249</v>
      </c>
      <c r="D78" s="198" t="s">
        <v>250</v>
      </c>
      <c r="E78" s="199">
        <v>3</v>
      </c>
    </row>
    <row r="79" spans="1:13" x14ac:dyDescent="0.3">
      <c r="A79" s="339"/>
      <c r="B79" s="342"/>
      <c r="C79" s="203" t="s">
        <v>251</v>
      </c>
      <c r="D79" s="204" t="s">
        <v>252</v>
      </c>
      <c r="E79" s="205">
        <v>2</v>
      </c>
      <c r="F79" s="29"/>
    </row>
    <row r="80" spans="1:13" x14ac:dyDescent="0.3">
      <c r="A80" s="339"/>
      <c r="B80" s="343"/>
      <c r="C80" s="206" t="s">
        <v>253</v>
      </c>
      <c r="D80" s="207" t="s">
        <v>254</v>
      </c>
      <c r="E80" s="202">
        <v>1</v>
      </c>
    </row>
    <row r="81" spans="1:6" x14ac:dyDescent="0.3">
      <c r="A81" s="339"/>
      <c r="B81" s="300" t="s">
        <v>79</v>
      </c>
      <c r="C81" s="197" t="s">
        <v>255</v>
      </c>
      <c r="D81" s="198" t="s">
        <v>108</v>
      </c>
      <c r="E81" s="199">
        <v>2</v>
      </c>
    </row>
    <row r="82" spans="1:6" x14ac:dyDescent="0.3">
      <c r="A82" s="339"/>
      <c r="B82" s="301"/>
      <c r="C82" s="208" t="s">
        <v>256</v>
      </c>
      <c r="D82" s="204" t="s">
        <v>257</v>
      </c>
      <c r="E82" s="209">
        <v>1</v>
      </c>
    </row>
    <row r="83" spans="1:6" x14ac:dyDescent="0.3">
      <c r="A83" s="339"/>
      <c r="B83" s="302"/>
      <c r="C83" s="200" t="s">
        <v>258</v>
      </c>
      <c r="D83" s="201" t="s">
        <v>259</v>
      </c>
      <c r="E83" s="202">
        <v>0</v>
      </c>
    </row>
    <row r="84" spans="1:6" ht="14.45" customHeight="1" x14ac:dyDescent="0.3">
      <c r="A84" s="339"/>
      <c r="B84" s="300" t="s">
        <v>260</v>
      </c>
      <c r="C84" s="197" t="s">
        <v>261</v>
      </c>
      <c r="D84" s="198" t="s">
        <v>262</v>
      </c>
      <c r="E84" s="199">
        <v>1</v>
      </c>
      <c r="F84" s="29"/>
    </row>
    <row r="85" spans="1:6" ht="14.45" customHeight="1" x14ac:dyDescent="0.3">
      <c r="A85" s="339"/>
      <c r="B85" s="301"/>
      <c r="C85" s="203" t="s">
        <v>263</v>
      </c>
      <c r="D85" s="210" t="s">
        <v>264</v>
      </c>
      <c r="E85" s="205">
        <v>1</v>
      </c>
      <c r="F85" s="29"/>
    </row>
    <row r="86" spans="1:6" x14ac:dyDescent="0.3">
      <c r="A86" s="340"/>
      <c r="B86" s="302"/>
      <c r="C86" s="200" t="s">
        <v>265</v>
      </c>
      <c r="D86" s="201" t="s">
        <v>266</v>
      </c>
      <c r="E86" s="202">
        <v>0</v>
      </c>
      <c r="F86" s="29"/>
    </row>
    <row r="87" spans="1:6" x14ac:dyDescent="0.3">
      <c r="A87" s="312" t="s">
        <v>41</v>
      </c>
      <c r="B87" s="300" t="s">
        <v>82</v>
      </c>
      <c r="C87" s="197" t="s">
        <v>106</v>
      </c>
      <c r="D87" s="198" t="s">
        <v>96</v>
      </c>
      <c r="E87" s="199">
        <v>1</v>
      </c>
    </row>
    <row r="88" spans="1:6" x14ac:dyDescent="0.3">
      <c r="A88" s="313"/>
      <c r="B88" s="301"/>
      <c r="C88" s="203" t="s">
        <v>137</v>
      </c>
      <c r="D88" s="210" t="s">
        <v>188</v>
      </c>
      <c r="E88" s="205">
        <v>0</v>
      </c>
    </row>
    <row r="89" spans="1:6" x14ac:dyDescent="0.3">
      <c r="A89" s="313"/>
      <c r="B89" s="302"/>
      <c r="C89" s="200" t="s">
        <v>193</v>
      </c>
      <c r="D89" s="201" t="s">
        <v>193</v>
      </c>
      <c r="E89" s="202">
        <v>0</v>
      </c>
    </row>
    <row r="90" spans="1:6" ht="14.1" customHeight="1" x14ac:dyDescent="0.3">
      <c r="A90" s="313"/>
      <c r="B90" s="300" t="s">
        <v>267</v>
      </c>
      <c r="C90" s="197" t="s">
        <v>268</v>
      </c>
      <c r="D90" s="198" t="s">
        <v>269</v>
      </c>
      <c r="E90" s="199">
        <v>2</v>
      </c>
      <c r="F90" s="29"/>
    </row>
    <row r="91" spans="1:6" x14ac:dyDescent="0.3">
      <c r="A91" s="313"/>
      <c r="B91" s="301"/>
      <c r="C91" s="208" t="s">
        <v>270</v>
      </c>
      <c r="D91" s="204" t="s">
        <v>271</v>
      </c>
      <c r="E91" s="209">
        <v>1</v>
      </c>
      <c r="F91" s="29"/>
    </row>
    <row r="92" spans="1:6" x14ac:dyDescent="0.3">
      <c r="A92" s="313"/>
      <c r="B92" s="301"/>
      <c r="C92" s="208" t="s">
        <v>272</v>
      </c>
      <c r="D92" s="204" t="s">
        <v>273</v>
      </c>
      <c r="E92" s="209">
        <v>0</v>
      </c>
      <c r="F92" s="29"/>
    </row>
    <row r="93" spans="1:6" x14ac:dyDescent="0.3">
      <c r="A93" s="313"/>
      <c r="B93" s="302"/>
      <c r="C93" s="200" t="s">
        <v>274</v>
      </c>
      <c r="D93" s="207" t="s">
        <v>275</v>
      </c>
      <c r="E93" s="202">
        <v>0</v>
      </c>
      <c r="F93" s="29"/>
    </row>
    <row r="94" spans="1:6" x14ac:dyDescent="0.3">
      <c r="A94" s="313"/>
      <c r="B94" s="300" t="s">
        <v>276</v>
      </c>
      <c r="C94" s="197" t="s">
        <v>277</v>
      </c>
      <c r="D94" s="198" t="s">
        <v>278</v>
      </c>
      <c r="E94" s="199">
        <v>2</v>
      </c>
    </row>
    <row r="95" spans="1:6" x14ac:dyDescent="0.3">
      <c r="A95" s="313"/>
      <c r="B95" s="301"/>
      <c r="C95" s="208" t="s">
        <v>279</v>
      </c>
      <c r="D95" s="204" t="s">
        <v>280</v>
      </c>
      <c r="E95" s="209">
        <v>1</v>
      </c>
    </row>
    <row r="96" spans="1:6" x14ac:dyDescent="0.3">
      <c r="A96" s="313"/>
      <c r="B96" s="301"/>
      <c r="C96" s="208" t="s">
        <v>281</v>
      </c>
      <c r="D96" s="204" t="s">
        <v>282</v>
      </c>
      <c r="E96" s="211">
        <v>0.5</v>
      </c>
    </row>
    <row r="97" spans="1:10" x14ac:dyDescent="0.3">
      <c r="A97" s="313"/>
      <c r="B97" s="302"/>
      <c r="C97" s="200" t="s">
        <v>283</v>
      </c>
      <c r="D97" s="207" t="s">
        <v>275</v>
      </c>
      <c r="E97" s="202">
        <v>0</v>
      </c>
    </row>
    <row r="98" spans="1:10" x14ac:dyDescent="0.3">
      <c r="A98" s="313"/>
      <c r="B98" s="300" t="s">
        <v>85</v>
      </c>
      <c r="C98" s="197" t="s">
        <v>106</v>
      </c>
      <c r="D98" s="198" t="s">
        <v>96</v>
      </c>
      <c r="E98" s="199">
        <v>1</v>
      </c>
    </row>
    <row r="99" spans="1:10" x14ac:dyDescent="0.3">
      <c r="A99" s="314"/>
      <c r="B99" s="302"/>
      <c r="C99" s="200" t="s">
        <v>137</v>
      </c>
      <c r="D99" s="201" t="s">
        <v>188</v>
      </c>
      <c r="E99" s="202">
        <v>0</v>
      </c>
    </row>
    <row r="100" spans="1:10" x14ac:dyDescent="0.3">
      <c r="A100" s="303" t="s">
        <v>42</v>
      </c>
      <c r="B100" s="300" t="s">
        <v>87</v>
      </c>
      <c r="C100" s="197" t="s">
        <v>106</v>
      </c>
      <c r="D100" s="198" t="s">
        <v>96</v>
      </c>
      <c r="E100" s="199">
        <v>1</v>
      </c>
    </row>
    <row r="101" spans="1:10" x14ac:dyDescent="0.3">
      <c r="A101" s="304"/>
      <c r="B101" s="301"/>
      <c r="C101" s="203" t="s">
        <v>284</v>
      </c>
      <c r="D101" s="210" t="s">
        <v>285</v>
      </c>
      <c r="E101" s="205">
        <v>1</v>
      </c>
      <c r="F101" s="29"/>
    </row>
    <row r="102" spans="1:10" x14ac:dyDescent="0.3">
      <c r="A102" s="304"/>
      <c r="B102" s="302"/>
      <c r="C102" s="200" t="s">
        <v>137</v>
      </c>
      <c r="D102" s="201" t="s">
        <v>188</v>
      </c>
      <c r="E102" s="202">
        <v>0</v>
      </c>
    </row>
    <row r="103" spans="1:10" x14ac:dyDescent="0.3">
      <c r="A103" s="304"/>
      <c r="B103" s="300" t="s">
        <v>286</v>
      </c>
      <c r="C103" s="197" t="s">
        <v>106</v>
      </c>
      <c r="D103" s="198" t="s">
        <v>96</v>
      </c>
      <c r="E103" s="199">
        <v>1</v>
      </c>
      <c r="F103" s="29"/>
    </row>
    <row r="104" spans="1:10" x14ac:dyDescent="0.3">
      <c r="A104" s="304"/>
      <c r="B104" s="301"/>
      <c r="C104" s="203" t="s">
        <v>287</v>
      </c>
      <c r="D104" s="210" t="s">
        <v>288</v>
      </c>
      <c r="E104" s="205">
        <v>0</v>
      </c>
      <c r="F104" s="29"/>
    </row>
    <row r="105" spans="1:10" x14ac:dyDescent="0.3">
      <c r="A105" s="304"/>
      <c r="B105" s="302"/>
      <c r="C105" s="200" t="s">
        <v>137</v>
      </c>
      <c r="D105" s="201" t="s">
        <v>188</v>
      </c>
      <c r="E105" s="202">
        <v>0</v>
      </c>
    </row>
    <row r="106" spans="1:10" x14ac:dyDescent="0.3">
      <c r="A106" s="304"/>
      <c r="B106" s="300" t="s">
        <v>289</v>
      </c>
      <c r="C106" s="197" t="s">
        <v>106</v>
      </c>
      <c r="D106" s="198" t="s">
        <v>96</v>
      </c>
      <c r="E106" s="199">
        <v>1</v>
      </c>
      <c r="F106" s="29"/>
    </row>
    <row r="107" spans="1:10" x14ac:dyDescent="0.3">
      <c r="A107" s="304"/>
      <c r="B107" s="301"/>
      <c r="C107" s="203" t="s">
        <v>287</v>
      </c>
      <c r="D107" s="210" t="s">
        <v>288</v>
      </c>
      <c r="E107" s="205">
        <v>0</v>
      </c>
      <c r="F107" s="29"/>
    </row>
    <row r="108" spans="1:10" x14ac:dyDescent="0.3">
      <c r="A108" s="304"/>
      <c r="B108" s="302"/>
      <c r="C108" s="200" t="s">
        <v>137</v>
      </c>
      <c r="D108" s="201" t="s">
        <v>188</v>
      </c>
      <c r="E108" s="202">
        <v>0</v>
      </c>
    </row>
    <row r="109" spans="1:10" x14ac:dyDescent="0.3">
      <c r="A109" s="304"/>
      <c r="B109" s="300" t="s">
        <v>90</v>
      </c>
      <c r="C109" s="197" t="s">
        <v>290</v>
      </c>
      <c r="D109" s="198" t="s">
        <v>291</v>
      </c>
      <c r="E109" s="199">
        <v>1</v>
      </c>
      <c r="F109" s="111"/>
      <c r="G109" s="112"/>
      <c r="H109" s="112"/>
      <c r="I109" s="112"/>
      <c r="J109" s="112"/>
    </row>
    <row r="110" spans="1:10" x14ac:dyDescent="0.3">
      <c r="A110" s="304"/>
      <c r="B110" s="301"/>
      <c r="C110" s="203" t="s">
        <v>106</v>
      </c>
      <c r="D110" s="210" t="s">
        <v>96</v>
      </c>
      <c r="E110" s="205">
        <v>1</v>
      </c>
    </row>
    <row r="111" spans="1:10" x14ac:dyDescent="0.3">
      <c r="A111" s="304"/>
      <c r="B111" s="301"/>
      <c r="C111" s="203" t="s">
        <v>137</v>
      </c>
      <c r="D111" s="210" t="s">
        <v>188</v>
      </c>
      <c r="E111" s="205">
        <v>0</v>
      </c>
    </row>
    <row r="112" spans="1:10" x14ac:dyDescent="0.3">
      <c r="A112" s="305"/>
      <c r="B112" s="302"/>
      <c r="C112" s="200" t="s">
        <v>287</v>
      </c>
      <c r="D112" s="201" t="s">
        <v>288</v>
      </c>
      <c r="E112" s="202">
        <v>0</v>
      </c>
    </row>
    <row r="113" spans="1:5" s="44" customFormat="1" x14ac:dyDescent="0.3">
      <c r="A113" s="54"/>
      <c r="B113" s="84"/>
      <c r="C113" s="43"/>
      <c r="D113" s="57"/>
      <c r="E113" s="58"/>
    </row>
    <row r="114" spans="1:5" x14ac:dyDescent="0.3">
      <c r="A114" s="55"/>
      <c r="B114" s="306" t="s">
        <v>239</v>
      </c>
      <c r="C114" s="307"/>
      <c r="D114" s="308"/>
      <c r="E114" s="170">
        <f>E72+E74+E76+E78+E81+E84+E87+E90+E94+E98+E100+E103+E106+E109</f>
        <v>20</v>
      </c>
    </row>
    <row r="115" spans="1:5" s="44" customFormat="1" ht="15" customHeight="1" x14ac:dyDescent="0.3"/>
    <row r="116" spans="1:5" s="44" customFormat="1" x14ac:dyDescent="0.3">
      <c r="D116" s="56"/>
    </row>
    <row r="117" spans="1:5" s="44" customFormat="1" x14ac:dyDescent="0.3">
      <c r="D117" s="56"/>
    </row>
    <row r="118" spans="1:5" s="44" customFormat="1" x14ac:dyDescent="0.3">
      <c r="B118" s="50"/>
      <c r="D118" s="51"/>
    </row>
    <row r="119" spans="1:5" s="44" customFormat="1" x14ac:dyDescent="0.3">
      <c r="A119" s="212"/>
      <c r="B119" s="213"/>
      <c r="D119" s="51"/>
    </row>
    <row r="120" spans="1:5" s="44" customFormat="1" ht="103.5" customHeight="1" x14ac:dyDescent="0.3">
      <c r="A120" s="284" t="s">
        <v>292</v>
      </c>
      <c r="B120" s="284"/>
      <c r="C120" s="284"/>
      <c r="D120" s="51"/>
    </row>
    <row r="121" spans="1:5" s="44" customFormat="1" x14ac:dyDescent="0.3">
      <c r="A121" s="284"/>
      <c r="B121" s="284"/>
      <c r="C121" s="284"/>
      <c r="D121" s="51"/>
    </row>
    <row r="122" spans="1:5" s="44" customFormat="1" x14ac:dyDescent="0.3">
      <c r="A122" s="284"/>
      <c r="B122" s="284"/>
      <c r="C122" s="284"/>
      <c r="D122" s="51"/>
    </row>
    <row r="123" spans="1:5" s="44" customFormat="1" x14ac:dyDescent="0.3">
      <c r="A123" s="284"/>
      <c r="B123" s="284"/>
      <c r="C123" s="284"/>
      <c r="D123" s="51"/>
    </row>
    <row r="124" spans="1:5" s="44" customFormat="1" x14ac:dyDescent="0.3">
      <c r="A124" s="284"/>
      <c r="B124" s="284"/>
      <c r="C124" s="284"/>
      <c r="D124" s="51"/>
    </row>
    <row r="125" spans="1:5" s="44" customFormat="1" x14ac:dyDescent="0.3">
      <c r="A125" s="284"/>
      <c r="B125" s="284"/>
      <c r="C125" s="284"/>
      <c r="D125" s="51"/>
    </row>
    <row r="126" spans="1:5" s="44" customFormat="1" x14ac:dyDescent="0.3">
      <c r="B126" s="50"/>
      <c r="D126" s="51"/>
    </row>
    <row r="127" spans="1:5" s="44" customFormat="1" x14ac:dyDescent="0.3">
      <c r="B127" s="50"/>
      <c r="D127" s="51"/>
    </row>
    <row r="128" spans="1:5" s="44" customFormat="1" x14ac:dyDescent="0.3">
      <c r="B128" s="50"/>
      <c r="D128" s="51"/>
    </row>
    <row r="129" spans="2:4" s="44" customFormat="1" x14ac:dyDescent="0.3">
      <c r="B129" s="50"/>
      <c r="D129" s="51"/>
    </row>
    <row r="130" spans="2:4" s="44" customFormat="1" x14ac:dyDescent="0.3">
      <c r="B130" s="50"/>
      <c r="D130" s="51"/>
    </row>
    <row r="131" spans="2:4" s="44" customFormat="1" x14ac:dyDescent="0.3">
      <c r="B131" s="50"/>
      <c r="D131" s="51"/>
    </row>
    <row r="132" spans="2:4" s="44" customFormat="1" x14ac:dyDescent="0.3">
      <c r="B132" s="50"/>
      <c r="D132" s="51"/>
    </row>
    <row r="133" spans="2:4" s="44" customFormat="1" x14ac:dyDescent="0.3">
      <c r="B133" s="50"/>
      <c r="D133" s="51"/>
    </row>
    <row r="134" spans="2:4" s="44" customFormat="1" x14ac:dyDescent="0.3">
      <c r="B134" s="50"/>
      <c r="D134" s="51"/>
    </row>
    <row r="135" spans="2:4" s="44" customFormat="1" x14ac:dyDescent="0.3">
      <c r="B135" s="50"/>
      <c r="D135" s="51"/>
    </row>
    <row r="136" spans="2:4" s="44" customFormat="1" x14ac:dyDescent="0.3">
      <c r="B136" s="50"/>
      <c r="D136" s="51"/>
    </row>
    <row r="137" spans="2:4" s="44" customFormat="1" x14ac:dyDescent="0.3">
      <c r="B137" s="50"/>
      <c r="D137" s="51"/>
    </row>
    <row r="138" spans="2:4" s="44" customFormat="1" x14ac:dyDescent="0.3">
      <c r="B138" s="50"/>
      <c r="D138" s="51"/>
    </row>
    <row r="139" spans="2:4" s="44" customFormat="1" x14ac:dyDescent="0.3">
      <c r="B139" s="50"/>
      <c r="D139" s="51"/>
    </row>
    <row r="140" spans="2:4" s="44" customFormat="1" x14ac:dyDescent="0.3">
      <c r="B140" s="50"/>
      <c r="D140" s="51"/>
    </row>
    <row r="141" spans="2:4" s="44" customFormat="1" x14ac:dyDescent="0.3">
      <c r="B141" s="50"/>
      <c r="D141" s="51"/>
    </row>
    <row r="142" spans="2:4" s="44" customFormat="1" x14ac:dyDescent="0.3">
      <c r="B142" s="50"/>
      <c r="D142" s="51"/>
    </row>
    <row r="143" spans="2:4" s="44" customFormat="1" x14ac:dyDescent="0.3">
      <c r="B143" s="50"/>
      <c r="D143" s="51"/>
    </row>
    <row r="144" spans="2:4" s="44" customFormat="1" x14ac:dyDescent="0.3">
      <c r="B144" s="50"/>
      <c r="D144" s="51"/>
    </row>
    <row r="145" spans="2:4" s="44" customFormat="1" x14ac:dyDescent="0.3">
      <c r="B145" s="50"/>
      <c r="D145" s="51"/>
    </row>
    <row r="146" spans="2:4" s="44" customFormat="1" x14ac:dyDescent="0.3">
      <c r="B146" s="50"/>
      <c r="D146" s="51"/>
    </row>
    <row r="147" spans="2:4" s="44" customFormat="1" x14ac:dyDescent="0.3">
      <c r="B147" s="50"/>
      <c r="D147" s="51"/>
    </row>
    <row r="148" spans="2:4" s="44" customFormat="1" x14ac:dyDescent="0.3">
      <c r="B148" s="50"/>
      <c r="D148" s="51"/>
    </row>
    <row r="149" spans="2:4" s="44" customFormat="1" x14ac:dyDescent="0.3">
      <c r="B149" s="50"/>
      <c r="D149" s="51"/>
    </row>
    <row r="150" spans="2:4" s="44" customFormat="1" x14ac:dyDescent="0.3">
      <c r="B150" s="50"/>
      <c r="D150" s="51"/>
    </row>
    <row r="151" spans="2:4" s="44" customFormat="1" x14ac:dyDescent="0.3">
      <c r="B151" s="50"/>
      <c r="D151" s="51"/>
    </row>
    <row r="152" spans="2:4" s="44" customFormat="1" x14ac:dyDescent="0.3">
      <c r="B152" s="50"/>
      <c r="D152" s="51"/>
    </row>
    <row r="153" spans="2:4" s="44" customFormat="1" x14ac:dyDescent="0.3">
      <c r="B153" s="50"/>
      <c r="D153" s="51"/>
    </row>
    <row r="154" spans="2:4" s="44" customFormat="1" x14ac:dyDescent="0.3">
      <c r="B154" s="50"/>
      <c r="D154" s="51"/>
    </row>
    <row r="155" spans="2:4" s="44" customFormat="1" x14ac:dyDescent="0.3">
      <c r="B155" s="50"/>
      <c r="D155" s="51"/>
    </row>
    <row r="156" spans="2:4" s="44" customFormat="1" x14ac:dyDescent="0.3">
      <c r="B156" s="50"/>
      <c r="D156" s="51"/>
    </row>
    <row r="157" spans="2:4" s="44" customFormat="1" x14ac:dyDescent="0.3">
      <c r="B157" s="50"/>
      <c r="D157" s="51"/>
    </row>
    <row r="158" spans="2:4" s="44" customFormat="1" x14ac:dyDescent="0.3">
      <c r="B158" s="50"/>
      <c r="D158" s="51"/>
    </row>
    <row r="159" spans="2:4" s="44" customFormat="1" x14ac:dyDescent="0.3">
      <c r="B159" s="50"/>
      <c r="D159" s="51"/>
    </row>
    <row r="160" spans="2:4" s="44" customFormat="1" x14ac:dyDescent="0.3">
      <c r="B160" s="50"/>
      <c r="D160" s="51"/>
    </row>
    <row r="161" spans="2:4" s="44" customFormat="1" x14ac:dyDescent="0.3">
      <c r="B161" s="50"/>
      <c r="D161" s="51"/>
    </row>
    <row r="162" spans="2:4" s="44" customFormat="1" x14ac:dyDescent="0.3">
      <c r="B162" s="50"/>
      <c r="D162" s="51"/>
    </row>
    <row r="163" spans="2:4" s="44" customFormat="1" x14ac:dyDescent="0.3">
      <c r="B163" s="50"/>
      <c r="D163" s="51"/>
    </row>
    <row r="164" spans="2:4" s="44" customFormat="1" x14ac:dyDescent="0.3">
      <c r="B164" s="50"/>
      <c r="D164" s="51"/>
    </row>
    <row r="165" spans="2:4" s="44" customFormat="1" x14ac:dyDescent="0.3">
      <c r="B165" s="50"/>
      <c r="D165" s="51"/>
    </row>
    <row r="166" spans="2:4" s="44" customFormat="1" x14ac:dyDescent="0.3">
      <c r="B166" s="50"/>
      <c r="D166" s="51"/>
    </row>
    <row r="167" spans="2:4" s="44" customFormat="1" x14ac:dyDescent="0.3">
      <c r="B167" s="50"/>
      <c r="D167" s="51"/>
    </row>
    <row r="168" spans="2:4" s="44" customFormat="1" x14ac:dyDescent="0.3">
      <c r="B168" s="50"/>
      <c r="D168" s="51"/>
    </row>
    <row r="169" spans="2:4" s="44" customFormat="1" x14ac:dyDescent="0.3">
      <c r="B169" s="50"/>
      <c r="D169" s="51"/>
    </row>
    <row r="170" spans="2:4" s="44" customFormat="1" x14ac:dyDescent="0.3">
      <c r="B170" s="50"/>
      <c r="D170" s="51"/>
    </row>
    <row r="171" spans="2:4" s="44" customFormat="1" x14ac:dyDescent="0.3">
      <c r="B171" s="50"/>
      <c r="D171" s="51"/>
    </row>
    <row r="172" spans="2:4" s="44" customFormat="1" x14ac:dyDescent="0.3">
      <c r="B172" s="50"/>
      <c r="D172" s="51"/>
    </row>
    <row r="173" spans="2:4" s="44" customFormat="1" x14ac:dyDescent="0.3">
      <c r="B173" s="50"/>
      <c r="D173" s="51"/>
    </row>
    <row r="174" spans="2:4" s="44" customFormat="1" x14ac:dyDescent="0.3">
      <c r="B174" s="50"/>
      <c r="D174" s="51"/>
    </row>
    <row r="175" spans="2:4" s="44" customFormat="1" x14ac:dyDescent="0.3">
      <c r="B175" s="50"/>
      <c r="D175" s="51"/>
    </row>
    <row r="176" spans="2:4" s="44" customFormat="1" x14ac:dyDescent="0.3">
      <c r="B176" s="50"/>
      <c r="D176" s="51"/>
    </row>
    <row r="177" spans="2:4" s="44" customFormat="1" x14ac:dyDescent="0.3">
      <c r="B177" s="50"/>
      <c r="D177" s="51"/>
    </row>
    <row r="178" spans="2:4" s="44" customFormat="1" x14ac:dyDescent="0.3">
      <c r="B178" s="50"/>
      <c r="D178" s="51"/>
    </row>
    <row r="179" spans="2:4" s="44" customFormat="1" x14ac:dyDescent="0.3">
      <c r="B179" s="50"/>
      <c r="D179" s="51"/>
    </row>
    <row r="180" spans="2:4" s="44" customFormat="1" x14ac:dyDescent="0.3">
      <c r="B180" s="50"/>
      <c r="D180" s="51"/>
    </row>
    <row r="181" spans="2:4" s="44" customFormat="1" x14ac:dyDescent="0.3">
      <c r="B181" s="50"/>
      <c r="D181" s="51"/>
    </row>
    <row r="182" spans="2:4" s="44" customFormat="1" x14ac:dyDescent="0.3">
      <c r="B182" s="50"/>
      <c r="D182" s="51"/>
    </row>
    <row r="183" spans="2:4" s="44" customFormat="1" x14ac:dyDescent="0.3">
      <c r="B183" s="50"/>
      <c r="D183" s="51"/>
    </row>
    <row r="184" spans="2:4" s="44" customFormat="1" x14ac:dyDescent="0.3">
      <c r="B184" s="50"/>
      <c r="D184" s="51"/>
    </row>
    <row r="185" spans="2:4" s="44" customFormat="1" x14ac:dyDescent="0.3">
      <c r="B185" s="50"/>
      <c r="D185" s="51"/>
    </row>
    <row r="186" spans="2:4" s="44" customFormat="1" x14ac:dyDescent="0.3">
      <c r="B186" s="50"/>
      <c r="D186" s="51"/>
    </row>
    <row r="187" spans="2:4" s="44" customFormat="1" x14ac:dyDescent="0.3">
      <c r="B187" s="50"/>
      <c r="D187" s="51"/>
    </row>
    <row r="188" spans="2:4" s="44" customFormat="1" x14ac:dyDescent="0.3">
      <c r="B188" s="50"/>
      <c r="D188" s="51"/>
    </row>
    <row r="189" spans="2:4" s="44" customFormat="1" x14ac:dyDescent="0.3">
      <c r="B189" s="50"/>
      <c r="D189" s="51"/>
    </row>
    <row r="190" spans="2:4" s="44" customFormat="1" x14ac:dyDescent="0.3">
      <c r="B190" s="50"/>
      <c r="D190" s="51"/>
    </row>
    <row r="191" spans="2:4" s="44" customFormat="1" x14ac:dyDescent="0.3">
      <c r="B191" s="50"/>
      <c r="D191" s="51"/>
    </row>
    <row r="192" spans="2:4" s="44" customFormat="1" x14ac:dyDescent="0.3">
      <c r="B192" s="50"/>
      <c r="D192" s="51"/>
    </row>
    <row r="193" spans="2:4" s="44" customFormat="1" x14ac:dyDescent="0.3">
      <c r="B193" s="50"/>
      <c r="D193" s="51"/>
    </row>
    <row r="194" spans="2:4" s="44" customFormat="1" x14ac:dyDescent="0.3">
      <c r="B194" s="50"/>
      <c r="D194" s="51"/>
    </row>
    <row r="195" spans="2:4" s="44" customFormat="1" x14ac:dyDescent="0.3">
      <c r="B195" s="50"/>
      <c r="D195" s="51"/>
    </row>
    <row r="196" spans="2:4" s="44" customFormat="1" x14ac:dyDescent="0.3">
      <c r="B196" s="50"/>
      <c r="D196" s="51"/>
    </row>
    <row r="197" spans="2:4" s="44" customFormat="1" x14ac:dyDescent="0.3">
      <c r="B197" s="50"/>
      <c r="D197" s="51"/>
    </row>
    <row r="198" spans="2:4" s="44" customFormat="1" x14ac:dyDescent="0.3">
      <c r="B198" s="50"/>
      <c r="D198" s="51"/>
    </row>
    <row r="199" spans="2:4" s="44" customFormat="1" x14ac:dyDescent="0.3">
      <c r="B199" s="50"/>
      <c r="D199" s="51"/>
    </row>
    <row r="200" spans="2:4" s="44" customFormat="1" x14ac:dyDescent="0.3">
      <c r="B200" s="50"/>
      <c r="D200" s="51"/>
    </row>
    <row r="201" spans="2:4" s="44" customFormat="1" x14ac:dyDescent="0.3">
      <c r="B201" s="50"/>
      <c r="D201" s="51"/>
    </row>
    <row r="202" spans="2:4" s="44" customFormat="1" x14ac:dyDescent="0.3">
      <c r="B202" s="50"/>
      <c r="D202" s="51"/>
    </row>
    <row r="203" spans="2:4" s="44" customFormat="1" x14ac:dyDescent="0.3">
      <c r="B203" s="50"/>
      <c r="D203" s="51"/>
    </row>
    <row r="204" spans="2:4" s="44" customFormat="1" x14ac:dyDescent="0.3">
      <c r="B204" s="50"/>
      <c r="D204" s="51"/>
    </row>
    <row r="205" spans="2:4" s="44" customFormat="1" x14ac:dyDescent="0.3">
      <c r="B205" s="50"/>
      <c r="D205" s="51"/>
    </row>
    <row r="206" spans="2:4" s="44" customFormat="1" x14ac:dyDescent="0.3">
      <c r="B206" s="50"/>
      <c r="D206" s="51"/>
    </row>
    <row r="207" spans="2:4" s="44" customFormat="1" x14ac:dyDescent="0.3">
      <c r="B207" s="50"/>
      <c r="D207" s="51"/>
    </row>
    <row r="208" spans="2:4" s="44" customFormat="1" x14ac:dyDescent="0.3">
      <c r="B208" s="50"/>
      <c r="D208" s="51"/>
    </row>
    <row r="209" spans="2:4" s="44" customFormat="1" x14ac:dyDescent="0.3">
      <c r="B209" s="50"/>
      <c r="D209" s="51"/>
    </row>
    <row r="210" spans="2:4" s="44" customFormat="1" x14ac:dyDescent="0.3">
      <c r="B210" s="50"/>
      <c r="D210" s="51"/>
    </row>
    <row r="211" spans="2:4" s="44" customFormat="1" x14ac:dyDescent="0.3">
      <c r="B211" s="50"/>
      <c r="D211" s="51"/>
    </row>
    <row r="212" spans="2:4" s="44" customFormat="1" x14ac:dyDescent="0.3">
      <c r="B212" s="50"/>
      <c r="D212" s="51"/>
    </row>
    <row r="213" spans="2:4" s="44" customFormat="1" x14ac:dyDescent="0.3">
      <c r="B213" s="50"/>
      <c r="D213" s="51"/>
    </row>
    <row r="214" spans="2:4" s="44" customFormat="1" x14ac:dyDescent="0.3">
      <c r="B214" s="50"/>
      <c r="D214" s="51"/>
    </row>
    <row r="215" spans="2:4" s="44" customFormat="1" x14ac:dyDescent="0.3">
      <c r="B215" s="50"/>
      <c r="D215" s="51"/>
    </row>
    <row r="216" spans="2:4" s="44" customFormat="1" x14ac:dyDescent="0.3">
      <c r="B216" s="50"/>
      <c r="D216" s="51"/>
    </row>
    <row r="217" spans="2:4" s="44" customFormat="1" x14ac:dyDescent="0.3">
      <c r="B217" s="50"/>
      <c r="D217" s="51"/>
    </row>
    <row r="218" spans="2:4" s="44" customFormat="1" x14ac:dyDescent="0.3">
      <c r="B218" s="50"/>
      <c r="D218" s="51"/>
    </row>
    <row r="219" spans="2:4" s="44" customFormat="1" x14ac:dyDescent="0.3">
      <c r="B219" s="50"/>
      <c r="D219" s="51"/>
    </row>
    <row r="220" spans="2:4" s="44" customFormat="1" x14ac:dyDescent="0.3">
      <c r="B220" s="50"/>
      <c r="D220" s="51"/>
    </row>
    <row r="221" spans="2:4" s="44" customFormat="1" x14ac:dyDescent="0.3">
      <c r="B221" s="50"/>
      <c r="D221" s="51"/>
    </row>
    <row r="222" spans="2:4" s="44" customFormat="1" x14ac:dyDescent="0.3">
      <c r="B222" s="50"/>
      <c r="D222" s="51"/>
    </row>
    <row r="223" spans="2:4" s="44" customFormat="1" x14ac:dyDescent="0.3">
      <c r="B223" s="50"/>
      <c r="D223" s="51"/>
    </row>
    <row r="224" spans="2:4" s="44" customFormat="1" x14ac:dyDescent="0.3">
      <c r="B224" s="50"/>
      <c r="D224" s="51"/>
    </row>
    <row r="225" spans="2:4" s="44" customFormat="1" x14ac:dyDescent="0.3">
      <c r="B225" s="50"/>
      <c r="D225" s="51"/>
    </row>
    <row r="226" spans="2:4" s="44" customFormat="1" x14ac:dyDescent="0.3">
      <c r="B226" s="50"/>
      <c r="D226" s="51"/>
    </row>
    <row r="227" spans="2:4" s="44" customFormat="1" x14ac:dyDescent="0.3">
      <c r="B227" s="50"/>
      <c r="D227" s="51"/>
    </row>
    <row r="228" spans="2:4" s="44" customFormat="1" x14ac:dyDescent="0.3">
      <c r="B228" s="50"/>
      <c r="D228" s="51"/>
    </row>
    <row r="229" spans="2:4" s="44" customFormat="1" x14ac:dyDescent="0.3">
      <c r="B229" s="50"/>
      <c r="D229" s="51"/>
    </row>
    <row r="230" spans="2:4" s="44" customFormat="1" x14ac:dyDescent="0.3">
      <c r="B230" s="50"/>
      <c r="D230" s="51"/>
    </row>
    <row r="231" spans="2:4" s="44" customFormat="1" x14ac:dyDescent="0.3">
      <c r="B231" s="50"/>
      <c r="D231" s="51"/>
    </row>
    <row r="232" spans="2:4" s="44" customFormat="1" x14ac:dyDescent="0.3">
      <c r="B232" s="50"/>
      <c r="D232" s="51"/>
    </row>
    <row r="233" spans="2:4" s="44" customFormat="1" x14ac:dyDescent="0.3">
      <c r="B233" s="50"/>
      <c r="D233" s="51"/>
    </row>
    <row r="234" spans="2:4" s="44" customFormat="1" x14ac:dyDescent="0.3">
      <c r="B234" s="50"/>
      <c r="D234" s="51"/>
    </row>
    <row r="235" spans="2:4" s="44" customFormat="1" x14ac:dyDescent="0.3">
      <c r="B235" s="50"/>
      <c r="D235" s="51"/>
    </row>
    <row r="236" spans="2:4" s="44" customFormat="1" x14ac:dyDescent="0.3">
      <c r="B236" s="50"/>
      <c r="D236" s="51"/>
    </row>
    <row r="237" spans="2:4" s="44" customFormat="1" x14ac:dyDescent="0.3">
      <c r="B237" s="50"/>
      <c r="D237" s="51"/>
    </row>
    <row r="238" spans="2:4" s="44" customFormat="1" x14ac:dyDescent="0.3">
      <c r="B238" s="50"/>
      <c r="D238" s="51"/>
    </row>
    <row r="239" spans="2:4" s="44" customFormat="1" x14ac:dyDescent="0.3">
      <c r="B239" s="50"/>
      <c r="D239" s="51"/>
    </row>
    <row r="240" spans="2:4" s="44" customFormat="1" x14ac:dyDescent="0.3">
      <c r="B240" s="50"/>
      <c r="D240" s="51"/>
    </row>
    <row r="241" spans="2:4" s="44" customFormat="1" x14ac:dyDescent="0.3">
      <c r="B241" s="50"/>
      <c r="D241" s="51"/>
    </row>
    <row r="242" spans="2:4" s="44" customFormat="1" x14ac:dyDescent="0.3">
      <c r="B242" s="50"/>
      <c r="D242" s="51"/>
    </row>
    <row r="243" spans="2:4" s="44" customFormat="1" x14ac:dyDescent="0.3">
      <c r="B243" s="50"/>
      <c r="D243" s="51"/>
    </row>
    <row r="244" spans="2:4" s="44" customFormat="1" x14ac:dyDescent="0.3">
      <c r="B244" s="50"/>
      <c r="D244" s="51"/>
    </row>
    <row r="245" spans="2:4" s="44" customFormat="1" x14ac:dyDescent="0.3">
      <c r="B245" s="50"/>
      <c r="D245" s="51"/>
    </row>
    <row r="246" spans="2:4" s="44" customFormat="1" x14ac:dyDescent="0.3">
      <c r="B246" s="50"/>
      <c r="D246" s="51"/>
    </row>
    <row r="247" spans="2:4" s="44" customFormat="1" x14ac:dyDescent="0.3">
      <c r="B247" s="50"/>
      <c r="D247" s="51"/>
    </row>
    <row r="248" spans="2:4" s="44" customFormat="1" x14ac:dyDescent="0.3">
      <c r="B248" s="50"/>
      <c r="D248" s="51"/>
    </row>
    <row r="249" spans="2:4" s="44" customFormat="1" x14ac:dyDescent="0.3">
      <c r="B249" s="50"/>
      <c r="D249" s="51"/>
    </row>
    <row r="250" spans="2:4" s="44" customFormat="1" x14ac:dyDescent="0.3">
      <c r="B250" s="50"/>
      <c r="D250" s="51"/>
    </row>
    <row r="251" spans="2:4" s="44" customFormat="1" x14ac:dyDescent="0.3">
      <c r="B251" s="50"/>
      <c r="D251" s="51"/>
    </row>
    <row r="252" spans="2:4" s="44" customFormat="1" x14ac:dyDescent="0.3">
      <c r="B252" s="50"/>
      <c r="D252" s="51"/>
    </row>
    <row r="253" spans="2:4" s="44" customFormat="1" x14ac:dyDescent="0.3">
      <c r="B253" s="50"/>
      <c r="D253" s="51"/>
    </row>
    <row r="254" spans="2:4" s="44" customFormat="1" x14ac:dyDescent="0.3">
      <c r="B254" s="50"/>
      <c r="D254" s="51"/>
    </row>
    <row r="255" spans="2:4" s="44" customFormat="1" x14ac:dyDescent="0.3">
      <c r="B255" s="50"/>
      <c r="D255" s="51"/>
    </row>
    <row r="256" spans="2:4" s="44" customFormat="1" x14ac:dyDescent="0.3">
      <c r="B256" s="50"/>
      <c r="D256" s="51"/>
    </row>
    <row r="257" spans="2:4" s="44" customFormat="1" x14ac:dyDescent="0.3">
      <c r="B257" s="50"/>
      <c r="D257" s="51"/>
    </row>
    <row r="258" spans="2:4" s="44" customFormat="1" x14ac:dyDescent="0.3">
      <c r="B258" s="50"/>
      <c r="D258" s="51"/>
    </row>
    <row r="259" spans="2:4" s="44" customFormat="1" x14ac:dyDescent="0.3">
      <c r="B259" s="50"/>
      <c r="D259" s="51"/>
    </row>
    <row r="260" spans="2:4" s="44" customFormat="1" x14ac:dyDescent="0.3">
      <c r="B260" s="50"/>
      <c r="D260" s="51"/>
    </row>
    <row r="261" spans="2:4" s="44" customFormat="1" x14ac:dyDescent="0.3">
      <c r="B261" s="50"/>
      <c r="D261" s="51"/>
    </row>
    <row r="262" spans="2:4" s="44" customFormat="1" x14ac:dyDescent="0.3">
      <c r="B262" s="50"/>
      <c r="D262" s="51"/>
    </row>
    <row r="263" spans="2:4" s="44" customFormat="1" x14ac:dyDescent="0.3">
      <c r="B263" s="50"/>
      <c r="D263" s="51"/>
    </row>
    <row r="264" spans="2:4" s="44" customFormat="1" x14ac:dyDescent="0.3">
      <c r="B264" s="50"/>
      <c r="D264" s="51"/>
    </row>
    <row r="265" spans="2:4" s="44" customFormat="1" x14ac:dyDescent="0.3">
      <c r="B265" s="50"/>
      <c r="D265" s="51"/>
    </row>
    <row r="266" spans="2:4" s="44" customFormat="1" x14ac:dyDescent="0.3">
      <c r="B266" s="50"/>
      <c r="D266" s="51"/>
    </row>
    <row r="267" spans="2:4" s="44" customFormat="1" x14ac:dyDescent="0.3">
      <c r="B267" s="50"/>
      <c r="D267" s="51"/>
    </row>
    <row r="268" spans="2:4" s="44" customFormat="1" x14ac:dyDescent="0.3">
      <c r="B268" s="50"/>
      <c r="D268" s="51"/>
    </row>
    <row r="269" spans="2:4" s="44" customFormat="1" x14ac:dyDescent="0.3">
      <c r="B269" s="50"/>
      <c r="D269" s="51"/>
    </row>
    <row r="270" spans="2:4" s="44" customFormat="1" x14ac:dyDescent="0.3">
      <c r="B270" s="50"/>
      <c r="D270" s="51"/>
    </row>
    <row r="271" spans="2:4" s="44" customFormat="1" x14ac:dyDescent="0.3">
      <c r="B271" s="50"/>
      <c r="D271" s="51"/>
    </row>
    <row r="272" spans="2:4" s="44" customFormat="1" x14ac:dyDescent="0.3">
      <c r="B272" s="50"/>
      <c r="D272" s="51"/>
    </row>
    <row r="273" spans="2:4" s="44" customFormat="1" x14ac:dyDescent="0.3">
      <c r="B273" s="50"/>
      <c r="D273" s="51"/>
    </row>
    <row r="274" spans="2:4" s="44" customFormat="1" x14ac:dyDescent="0.3">
      <c r="B274" s="50"/>
      <c r="D274" s="51"/>
    </row>
    <row r="275" spans="2:4" s="44" customFormat="1" x14ac:dyDescent="0.3">
      <c r="B275" s="50"/>
      <c r="D275" s="51"/>
    </row>
    <row r="276" spans="2:4" s="44" customFormat="1" x14ac:dyDescent="0.3">
      <c r="B276" s="50"/>
      <c r="D276" s="51"/>
    </row>
    <row r="277" spans="2:4" s="44" customFormat="1" x14ac:dyDescent="0.3">
      <c r="B277" s="50"/>
      <c r="D277" s="51"/>
    </row>
    <row r="278" spans="2:4" s="44" customFormat="1" x14ac:dyDescent="0.3">
      <c r="B278" s="50"/>
      <c r="D278" s="51"/>
    </row>
    <row r="279" spans="2:4" s="44" customFormat="1" x14ac:dyDescent="0.3">
      <c r="B279" s="50"/>
      <c r="D279" s="51"/>
    </row>
    <row r="280" spans="2:4" s="44" customFormat="1" x14ac:dyDescent="0.3">
      <c r="B280" s="50"/>
      <c r="D280" s="51"/>
    </row>
    <row r="281" spans="2:4" s="44" customFormat="1" x14ac:dyDescent="0.3">
      <c r="B281" s="50"/>
      <c r="D281" s="51"/>
    </row>
    <row r="282" spans="2:4" s="44" customFormat="1" x14ac:dyDescent="0.3">
      <c r="B282" s="50"/>
      <c r="D282" s="51"/>
    </row>
    <row r="283" spans="2:4" s="44" customFormat="1" x14ac:dyDescent="0.3">
      <c r="B283" s="50"/>
      <c r="D283" s="51"/>
    </row>
    <row r="284" spans="2:4" s="44" customFormat="1" x14ac:dyDescent="0.3">
      <c r="B284" s="50"/>
      <c r="D284" s="51"/>
    </row>
    <row r="285" spans="2:4" s="44" customFormat="1" x14ac:dyDescent="0.3">
      <c r="B285" s="50"/>
      <c r="D285" s="51"/>
    </row>
    <row r="286" spans="2:4" s="44" customFormat="1" x14ac:dyDescent="0.3">
      <c r="B286" s="50"/>
      <c r="D286" s="51"/>
    </row>
    <row r="287" spans="2:4" s="44" customFormat="1" x14ac:dyDescent="0.3">
      <c r="B287" s="50"/>
      <c r="D287" s="51"/>
    </row>
    <row r="288" spans="2:4" s="44" customFormat="1" x14ac:dyDescent="0.3">
      <c r="B288" s="50"/>
      <c r="D288" s="51"/>
    </row>
    <row r="289" spans="2:4" s="44" customFormat="1" x14ac:dyDescent="0.3">
      <c r="B289" s="50"/>
      <c r="D289" s="51"/>
    </row>
    <row r="290" spans="2:4" s="44" customFormat="1" x14ac:dyDescent="0.3">
      <c r="B290" s="50"/>
      <c r="D290" s="51"/>
    </row>
    <row r="291" spans="2:4" s="44" customFormat="1" x14ac:dyDescent="0.3">
      <c r="B291" s="50"/>
      <c r="D291" s="51"/>
    </row>
    <row r="292" spans="2:4" s="44" customFormat="1" x14ac:dyDescent="0.3">
      <c r="B292" s="50"/>
      <c r="D292" s="51"/>
    </row>
    <row r="293" spans="2:4" s="44" customFormat="1" x14ac:dyDescent="0.3">
      <c r="B293" s="50"/>
      <c r="D293" s="51"/>
    </row>
    <row r="294" spans="2:4" s="44" customFormat="1" x14ac:dyDescent="0.3">
      <c r="B294" s="50"/>
      <c r="D294" s="51"/>
    </row>
    <row r="295" spans="2:4" s="44" customFormat="1" x14ac:dyDescent="0.3">
      <c r="B295" s="50"/>
      <c r="D295" s="51"/>
    </row>
    <row r="296" spans="2:4" s="44" customFormat="1" x14ac:dyDescent="0.3">
      <c r="B296" s="50"/>
      <c r="D296" s="51"/>
    </row>
    <row r="297" spans="2:4" s="44" customFormat="1" x14ac:dyDescent="0.3">
      <c r="B297" s="50"/>
      <c r="D297" s="51"/>
    </row>
    <row r="298" spans="2:4" s="44" customFormat="1" x14ac:dyDescent="0.3">
      <c r="B298" s="50"/>
      <c r="D298" s="51"/>
    </row>
    <row r="299" spans="2:4" s="44" customFormat="1" x14ac:dyDescent="0.3">
      <c r="B299" s="50"/>
      <c r="D299" s="51"/>
    </row>
    <row r="300" spans="2:4" s="44" customFormat="1" x14ac:dyDescent="0.3">
      <c r="B300" s="50"/>
      <c r="D300" s="51"/>
    </row>
    <row r="301" spans="2:4" s="44" customFormat="1" x14ac:dyDescent="0.3">
      <c r="B301" s="50"/>
      <c r="D301" s="51"/>
    </row>
    <row r="302" spans="2:4" s="44" customFormat="1" x14ac:dyDescent="0.3">
      <c r="B302" s="50"/>
      <c r="D302" s="51"/>
    </row>
    <row r="303" spans="2:4" s="44" customFormat="1" x14ac:dyDescent="0.3">
      <c r="B303" s="50"/>
      <c r="D303" s="51"/>
    </row>
    <row r="304" spans="2:4" s="44" customFormat="1" x14ac:dyDescent="0.3">
      <c r="B304" s="50"/>
      <c r="D304" s="51"/>
    </row>
    <row r="305" spans="2:4" s="44" customFormat="1" x14ac:dyDescent="0.3">
      <c r="B305" s="50"/>
      <c r="D305" s="51"/>
    </row>
    <row r="306" spans="2:4" s="44" customFormat="1" x14ac:dyDescent="0.3">
      <c r="B306" s="50"/>
      <c r="D306" s="51"/>
    </row>
    <row r="307" spans="2:4" s="44" customFormat="1" x14ac:dyDescent="0.3">
      <c r="B307" s="50"/>
      <c r="D307" s="51"/>
    </row>
    <row r="308" spans="2:4" s="44" customFormat="1" x14ac:dyDescent="0.3">
      <c r="B308" s="50"/>
      <c r="D308" s="51"/>
    </row>
    <row r="309" spans="2:4" s="44" customFormat="1" x14ac:dyDescent="0.3">
      <c r="B309" s="50"/>
      <c r="D309" s="51"/>
    </row>
    <row r="310" spans="2:4" s="44" customFormat="1" x14ac:dyDescent="0.3">
      <c r="B310" s="50"/>
      <c r="D310" s="51"/>
    </row>
    <row r="311" spans="2:4" s="44" customFormat="1" x14ac:dyDescent="0.3">
      <c r="B311" s="50"/>
      <c r="D311" s="51"/>
    </row>
    <row r="312" spans="2:4" s="44" customFormat="1" x14ac:dyDescent="0.3">
      <c r="B312" s="50"/>
      <c r="D312" s="51"/>
    </row>
    <row r="313" spans="2:4" s="44" customFormat="1" x14ac:dyDescent="0.3">
      <c r="B313" s="50"/>
      <c r="D313" s="51"/>
    </row>
    <row r="314" spans="2:4" s="44" customFormat="1" x14ac:dyDescent="0.3">
      <c r="B314" s="50"/>
      <c r="D314" s="51"/>
    </row>
    <row r="315" spans="2:4" s="44" customFormat="1" x14ac:dyDescent="0.3">
      <c r="B315" s="50"/>
      <c r="D315" s="51"/>
    </row>
    <row r="316" spans="2:4" s="44" customFormat="1" x14ac:dyDescent="0.3">
      <c r="B316" s="50"/>
      <c r="D316" s="51"/>
    </row>
    <row r="317" spans="2:4" s="44" customFormat="1" x14ac:dyDescent="0.3">
      <c r="B317" s="50"/>
      <c r="D317" s="51"/>
    </row>
    <row r="318" spans="2:4" s="44" customFormat="1" x14ac:dyDescent="0.3">
      <c r="B318" s="50"/>
      <c r="D318" s="51"/>
    </row>
    <row r="319" spans="2:4" s="44" customFormat="1" x14ac:dyDescent="0.3">
      <c r="B319" s="50"/>
      <c r="D319" s="51"/>
    </row>
    <row r="320" spans="2:4" s="44" customFormat="1" x14ac:dyDescent="0.3">
      <c r="B320" s="50"/>
      <c r="D320" s="51"/>
    </row>
    <row r="321" spans="2:4" s="44" customFormat="1" x14ac:dyDescent="0.3">
      <c r="B321" s="50"/>
      <c r="D321" s="51"/>
    </row>
    <row r="322" spans="2:4" s="44" customFormat="1" x14ac:dyDescent="0.3">
      <c r="B322" s="50"/>
      <c r="D322" s="51"/>
    </row>
    <row r="323" spans="2:4" s="44" customFormat="1" x14ac:dyDescent="0.3">
      <c r="B323" s="50"/>
      <c r="D323" s="51"/>
    </row>
    <row r="324" spans="2:4" s="44" customFormat="1" x14ac:dyDescent="0.3">
      <c r="B324" s="50"/>
      <c r="D324" s="51"/>
    </row>
    <row r="325" spans="2:4" s="44" customFormat="1" x14ac:dyDescent="0.3">
      <c r="B325" s="50"/>
      <c r="D325" s="51"/>
    </row>
    <row r="326" spans="2:4" s="44" customFormat="1" x14ac:dyDescent="0.3">
      <c r="B326" s="50"/>
      <c r="D326" s="51"/>
    </row>
    <row r="327" spans="2:4" s="44" customFormat="1" x14ac:dyDescent="0.3">
      <c r="B327" s="50"/>
      <c r="D327" s="51"/>
    </row>
    <row r="328" spans="2:4" s="44" customFormat="1" x14ac:dyDescent="0.3">
      <c r="B328" s="50"/>
      <c r="D328" s="51"/>
    </row>
    <row r="329" spans="2:4" s="44" customFormat="1" x14ac:dyDescent="0.3">
      <c r="B329" s="50"/>
      <c r="D329" s="51"/>
    </row>
    <row r="330" spans="2:4" s="44" customFormat="1" x14ac:dyDescent="0.3">
      <c r="B330" s="50"/>
      <c r="D330" s="51"/>
    </row>
    <row r="331" spans="2:4" s="44" customFormat="1" x14ac:dyDescent="0.3">
      <c r="B331" s="50"/>
      <c r="D331" s="51"/>
    </row>
    <row r="332" spans="2:4" s="44" customFormat="1" x14ac:dyDescent="0.3">
      <c r="B332" s="50"/>
      <c r="D332" s="51"/>
    </row>
    <row r="333" spans="2:4" s="44" customFormat="1" x14ac:dyDescent="0.3">
      <c r="B333" s="50"/>
      <c r="D333" s="51"/>
    </row>
    <row r="334" spans="2:4" s="44" customFormat="1" x14ac:dyDescent="0.3">
      <c r="B334" s="50"/>
      <c r="D334" s="51"/>
    </row>
    <row r="335" spans="2:4" s="44" customFormat="1" x14ac:dyDescent="0.3">
      <c r="B335" s="50"/>
      <c r="D335" s="51"/>
    </row>
    <row r="336" spans="2:4" s="44" customFormat="1" x14ac:dyDescent="0.3">
      <c r="B336" s="50"/>
      <c r="D336" s="51"/>
    </row>
    <row r="337" spans="2:4" s="44" customFormat="1" x14ac:dyDescent="0.3">
      <c r="B337" s="50"/>
      <c r="D337" s="51"/>
    </row>
    <row r="338" spans="2:4" s="44" customFormat="1" x14ac:dyDescent="0.3">
      <c r="B338" s="50"/>
      <c r="D338" s="51"/>
    </row>
    <row r="339" spans="2:4" s="44" customFormat="1" x14ac:dyDescent="0.3">
      <c r="B339" s="50"/>
      <c r="D339" s="51"/>
    </row>
    <row r="340" spans="2:4" s="44" customFormat="1" x14ac:dyDescent="0.3">
      <c r="B340" s="50"/>
      <c r="D340" s="51"/>
    </row>
    <row r="341" spans="2:4" s="44" customFormat="1" x14ac:dyDescent="0.3">
      <c r="B341" s="50"/>
      <c r="D341" s="51"/>
    </row>
    <row r="342" spans="2:4" s="44" customFormat="1" x14ac:dyDescent="0.3">
      <c r="B342" s="50"/>
      <c r="D342" s="51"/>
    </row>
    <row r="343" spans="2:4" s="44" customFormat="1" x14ac:dyDescent="0.3">
      <c r="B343" s="50"/>
      <c r="D343" s="51"/>
    </row>
    <row r="344" spans="2:4" s="44" customFormat="1" x14ac:dyDescent="0.3">
      <c r="B344" s="50"/>
      <c r="D344" s="51"/>
    </row>
    <row r="345" spans="2:4" s="44" customFormat="1" x14ac:dyDescent="0.3">
      <c r="B345" s="50"/>
      <c r="D345" s="51"/>
    </row>
    <row r="346" spans="2:4" s="44" customFormat="1" x14ac:dyDescent="0.3">
      <c r="B346" s="50"/>
      <c r="D346" s="51"/>
    </row>
    <row r="347" spans="2:4" s="44" customFormat="1" x14ac:dyDescent="0.3">
      <c r="B347" s="50"/>
      <c r="D347" s="51"/>
    </row>
    <row r="348" spans="2:4" s="44" customFormat="1" x14ac:dyDescent="0.3">
      <c r="B348" s="50"/>
      <c r="D348" s="51"/>
    </row>
    <row r="349" spans="2:4" s="44" customFormat="1" x14ac:dyDescent="0.3">
      <c r="B349" s="50"/>
      <c r="D349" s="51"/>
    </row>
    <row r="350" spans="2:4" s="44" customFormat="1" x14ac:dyDescent="0.3">
      <c r="B350" s="50"/>
      <c r="D350" s="51"/>
    </row>
    <row r="351" spans="2:4" s="44" customFormat="1" x14ac:dyDescent="0.3">
      <c r="B351" s="50"/>
      <c r="D351" s="51"/>
    </row>
    <row r="352" spans="2:4" s="44" customFormat="1" x14ac:dyDescent="0.3">
      <c r="B352" s="50"/>
      <c r="D352" s="51"/>
    </row>
    <row r="353" spans="2:4" s="44" customFormat="1" x14ac:dyDescent="0.3">
      <c r="B353" s="50"/>
      <c r="D353" s="51"/>
    </row>
    <row r="354" spans="2:4" s="44" customFormat="1" x14ac:dyDescent="0.3">
      <c r="B354" s="50"/>
      <c r="D354" s="51"/>
    </row>
    <row r="355" spans="2:4" s="44" customFormat="1" x14ac:dyDescent="0.3">
      <c r="B355" s="50"/>
      <c r="D355" s="51"/>
    </row>
    <row r="356" spans="2:4" s="44" customFormat="1" x14ac:dyDescent="0.3">
      <c r="B356" s="50"/>
      <c r="D356" s="51"/>
    </row>
    <row r="357" spans="2:4" s="44" customFormat="1" x14ac:dyDescent="0.3">
      <c r="B357" s="50"/>
      <c r="D357" s="51"/>
    </row>
    <row r="358" spans="2:4" s="44" customFormat="1" x14ac:dyDescent="0.3">
      <c r="B358" s="50"/>
      <c r="D358" s="51"/>
    </row>
    <row r="359" spans="2:4" s="44" customFormat="1" x14ac:dyDescent="0.3">
      <c r="B359" s="50"/>
      <c r="D359" s="51"/>
    </row>
    <row r="360" spans="2:4" s="44" customFormat="1" x14ac:dyDescent="0.3">
      <c r="B360" s="50"/>
      <c r="D360" s="51"/>
    </row>
    <row r="361" spans="2:4" s="44" customFormat="1" x14ac:dyDescent="0.3">
      <c r="B361" s="50"/>
      <c r="D361" s="51"/>
    </row>
    <row r="362" spans="2:4" s="44" customFormat="1" x14ac:dyDescent="0.3">
      <c r="B362" s="50"/>
      <c r="D362" s="51"/>
    </row>
    <row r="363" spans="2:4" s="44" customFormat="1" x14ac:dyDescent="0.3">
      <c r="B363" s="50"/>
      <c r="D363" s="51"/>
    </row>
    <row r="364" spans="2:4" s="44" customFormat="1" x14ac:dyDescent="0.3">
      <c r="B364" s="50"/>
      <c r="D364" s="51"/>
    </row>
    <row r="365" spans="2:4" s="44" customFormat="1" x14ac:dyDescent="0.3">
      <c r="B365" s="50"/>
      <c r="D365" s="51"/>
    </row>
    <row r="366" spans="2:4" s="44" customFormat="1" x14ac:dyDescent="0.3">
      <c r="B366" s="50"/>
      <c r="D366" s="51"/>
    </row>
    <row r="367" spans="2:4" s="44" customFormat="1" x14ac:dyDescent="0.3">
      <c r="B367" s="50"/>
      <c r="D367" s="51"/>
    </row>
    <row r="368" spans="2:4" s="44" customFormat="1" x14ac:dyDescent="0.3">
      <c r="B368" s="50"/>
      <c r="D368" s="51"/>
    </row>
    <row r="369" spans="2:4" s="44" customFormat="1" x14ac:dyDescent="0.3">
      <c r="B369" s="50"/>
      <c r="D369" s="51"/>
    </row>
    <row r="370" spans="2:4" s="44" customFormat="1" x14ac:dyDescent="0.3">
      <c r="B370" s="50"/>
      <c r="D370" s="51"/>
    </row>
    <row r="371" spans="2:4" s="44" customFormat="1" x14ac:dyDescent="0.3">
      <c r="B371" s="50"/>
      <c r="D371" s="51"/>
    </row>
    <row r="372" spans="2:4" s="44" customFormat="1" x14ac:dyDescent="0.3">
      <c r="B372" s="50"/>
      <c r="D372" s="51"/>
    </row>
    <row r="373" spans="2:4" s="44" customFormat="1" x14ac:dyDescent="0.3">
      <c r="B373" s="50"/>
      <c r="D373" s="51"/>
    </row>
    <row r="374" spans="2:4" s="44" customFormat="1" x14ac:dyDescent="0.3">
      <c r="B374" s="50"/>
      <c r="D374" s="51"/>
    </row>
    <row r="375" spans="2:4" s="44" customFormat="1" x14ac:dyDescent="0.3">
      <c r="B375" s="50"/>
      <c r="D375" s="51"/>
    </row>
    <row r="376" spans="2:4" s="44" customFormat="1" x14ac:dyDescent="0.3">
      <c r="B376" s="50"/>
      <c r="D376" s="51"/>
    </row>
    <row r="377" spans="2:4" s="44" customFormat="1" x14ac:dyDescent="0.3">
      <c r="B377" s="50"/>
      <c r="D377" s="51"/>
    </row>
    <row r="378" spans="2:4" s="44" customFormat="1" x14ac:dyDescent="0.3">
      <c r="B378" s="50"/>
      <c r="D378" s="51"/>
    </row>
    <row r="379" spans="2:4" s="44" customFormat="1" x14ac:dyDescent="0.3">
      <c r="B379" s="50"/>
      <c r="D379" s="51"/>
    </row>
    <row r="380" spans="2:4" s="44" customFormat="1" x14ac:dyDescent="0.3">
      <c r="B380" s="50"/>
      <c r="D380" s="51"/>
    </row>
    <row r="381" spans="2:4" s="44" customFormat="1" x14ac:dyDescent="0.3">
      <c r="B381" s="50"/>
      <c r="D381" s="51"/>
    </row>
    <row r="382" spans="2:4" s="44" customFormat="1" x14ac:dyDescent="0.3">
      <c r="B382" s="50"/>
      <c r="D382" s="51"/>
    </row>
    <row r="383" spans="2:4" s="44" customFormat="1" x14ac:dyDescent="0.3">
      <c r="B383" s="50"/>
      <c r="D383" s="51"/>
    </row>
    <row r="384" spans="2:4" s="44" customFormat="1" x14ac:dyDescent="0.3">
      <c r="B384" s="50"/>
      <c r="D384" s="51"/>
    </row>
    <row r="385" spans="2:4" s="44" customFormat="1" x14ac:dyDescent="0.3">
      <c r="B385" s="50"/>
      <c r="D385" s="51"/>
    </row>
    <row r="386" spans="2:4" s="44" customFormat="1" x14ac:dyDescent="0.3">
      <c r="B386" s="50"/>
      <c r="D386" s="51"/>
    </row>
    <row r="387" spans="2:4" s="44" customFormat="1" x14ac:dyDescent="0.3">
      <c r="B387" s="50"/>
      <c r="D387" s="51"/>
    </row>
    <row r="388" spans="2:4" s="44" customFormat="1" x14ac:dyDescent="0.3">
      <c r="B388" s="50"/>
      <c r="D388" s="51"/>
    </row>
    <row r="389" spans="2:4" s="44" customFormat="1" x14ac:dyDescent="0.3">
      <c r="B389" s="50"/>
      <c r="D389" s="51"/>
    </row>
    <row r="390" spans="2:4" s="44" customFormat="1" x14ac:dyDescent="0.3">
      <c r="B390" s="50"/>
      <c r="D390" s="51"/>
    </row>
    <row r="391" spans="2:4" s="44" customFormat="1" x14ac:dyDescent="0.3">
      <c r="B391" s="50"/>
      <c r="D391" s="51"/>
    </row>
    <row r="392" spans="2:4" s="44" customFormat="1" x14ac:dyDescent="0.3">
      <c r="B392" s="50"/>
      <c r="D392" s="51"/>
    </row>
    <row r="393" spans="2:4" s="44" customFormat="1" x14ac:dyDescent="0.3">
      <c r="B393" s="50"/>
      <c r="D393" s="51"/>
    </row>
    <row r="394" spans="2:4" s="44" customFormat="1" x14ac:dyDescent="0.3">
      <c r="B394" s="50"/>
      <c r="D394" s="51"/>
    </row>
    <row r="395" spans="2:4" s="44" customFormat="1" x14ac:dyDescent="0.3">
      <c r="B395" s="50"/>
      <c r="D395" s="51"/>
    </row>
    <row r="396" spans="2:4" s="44" customFormat="1" x14ac:dyDescent="0.3">
      <c r="B396" s="50"/>
      <c r="D396" s="51"/>
    </row>
    <row r="397" spans="2:4" s="44" customFormat="1" x14ac:dyDescent="0.3">
      <c r="B397" s="50"/>
      <c r="D397" s="51"/>
    </row>
    <row r="398" spans="2:4" s="44" customFormat="1" x14ac:dyDescent="0.3">
      <c r="B398" s="50"/>
      <c r="D398" s="51"/>
    </row>
    <row r="399" spans="2:4" s="44" customFormat="1" x14ac:dyDescent="0.3">
      <c r="B399" s="50"/>
      <c r="D399" s="51"/>
    </row>
    <row r="400" spans="2:4" s="44" customFormat="1" x14ac:dyDescent="0.3">
      <c r="B400" s="50"/>
      <c r="D400" s="51"/>
    </row>
    <row r="401" spans="2:4" s="44" customFormat="1" x14ac:dyDescent="0.3">
      <c r="B401" s="50"/>
      <c r="D401" s="51"/>
    </row>
    <row r="402" spans="2:4" s="44" customFormat="1" x14ac:dyDescent="0.3">
      <c r="B402" s="50"/>
      <c r="D402" s="51"/>
    </row>
    <row r="403" spans="2:4" s="44" customFormat="1" x14ac:dyDescent="0.3">
      <c r="B403" s="50"/>
      <c r="D403" s="51"/>
    </row>
    <row r="404" spans="2:4" s="44" customFormat="1" x14ac:dyDescent="0.3">
      <c r="B404" s="50"/>
      <c r="D404" s="51"/>
    </row>
    <row r="405" spans="2:4" s="44" customFormat="1" x14ac:dyDescent="0.3">
      <c r="B405" s="50"/>
      <c r="D405" s="51"/>
    </row>
    <row r="406" spans="2:4" s="44" customFormat="1" x14ac:dyDescent="0.3">
      <c r="B406" s="50"/>
      <c r="D406" s="51"/>
    </row>
    <row r="407" spans="2:4" s="44" customFormat="1" x14ac:dyDescent="0.3">
      <c r="B407" s="50"/>
      <c r="D407" s="51"/>
    </row>
    <row r="408" spans="2:4" s="44" customFormat="1" x14ac:dyDescent="0.3">
      <c r="B408" s="50"/>
      <c r="D408" s="51"/>
    </row>
    <row r="409" spans="2:4" s="44" customFormat="1" x14ac:dyDescent="0.3">
      <c r="B409" s="50"/>
      <c r="D409" s="51"/>
    </row>
    <row r="410" spans="2:4" s="44" customFormat="1" x14ac:dyDescent="0.3">
      <c r="B410" s="50"/>
      <c r="D410" s="51"/>
    </row>
    <row r="411" spans="2:4" s="44" customFormat="1" x14ac:dyDescent="0.3">
      <c r="B411" s="50"/>
      <c r="D411" s="51"/>
    </row>
    <row r="412" spans="2:4" s="44" customFormat="1" x14ac:dyDescent="0.3">
      <c r="B412" s="50"/>
      <c r="D412" s="51"/>
    </row>
    <row r="413" spans="2:4" s="44" customFormat="1" x14ac:dyDescent="0.3">
      <c r="B413" s="50"/>
      <c r="D413" s="51"/>
    </row>
    <row r="414" spans="2:4" s="44" customFormat="1" x14ac:dyDescent="0.3">
      <c r="B414" s="50"/>
      <c r="D414" s="51"/>
    </row>
    <row r="415" spans="2:4" s="44" customFormat="1" x14ac:dyDescent="0.3">
      <c r="B415" s="50"/>
      <c r="D415" s="51"/>
    </row>
    <row r="416" spans="2:4" s="44" customFormat="1" x14ac:dyDescent="0.3">
      <c r="B416" s="50"/>
      <c r="D416" s="51"/>
    </row>
    <row r="417" spans="2:4" s="44" customFormat="1" x14ac:dyDescent="0.3">
      <c r="B417" s="50"/>
      <c r="D417" s="51"/>
    </row>
    <row r="418" spans="2:4" s="44" customFormat="1" x14ac:dyDescent="0.3">
      <c r="B418" s="50"/>
      <c r="D418" s="51"/>
    </row>
    <row r="419" spans="2:4" s="44" customFormat="1" x14ac:dyDescent="0.3">
      <c r="B419" s="50"/>
      <c r="D419" s="51"/>
    </row>
    <row r="420" spans="2:4" s="44" customFormat="1" x14ac:dyDescent="0.3">
      <c r="B420" s="50"/>
      <c r="D420" s="51"/>
    </row>
    <row r="421" spans="2:4" s="44" customFormat="1" x14ac:dyDescent="0.3">
      <c r="B421" s="50"/>
      <c r="D421" s="51"/>
    </row>
    <row r="422" spans="2:4" s="44" customFormat="1" x14ac:dyDescent="0.3">
      <c r="B422" s="50"/>
      <c r="D422" s="51"/>
    </row>
    <row r="423" spans="2:4" s="44" customFormat="1" x14ac:dyDescent="0.3">
      <c r="B423" s="50"/>
      <c r="D423" s="51"/>
    </row>
    <row r="424" spans="2:4" s="44" customFormat="1" x14ac:dyDescent="0.3">
      <c r="B424" s="50"/>
      <c r="D424" s="51"/>
    </row>
    <row r="425" spans="2:4" s="44" customFormat="1" x14ac:dyDescent="0.3">
      <c r="B425" s="50"/>
      <c r="D425" s="51"/>
    </row>
    <row r="426" spans="2:4" s="44" customFormat="1" x14ac:dyDescent="0.3">
      <c r="B426" s="50"/>
      <c r="D426" s="51"/>
    </row>
    <row r="427" spans="2:4" s="44" customFormat="1" x14ac:dyDescent="0.3">
      <c r="B427" s="50"/>
      <c r="D427" s="51"/>
    </row>
    <row r="428" spans="2:4" s="44" customFormat="1" x14ac:dyDescent="0.3">
      <c r="B428" s="50"/>
      <c r="D428" s="51"/>
    </row>
    <row r="429" spans="2:4" s="44" customFormat="1" x14ac:dyDescent="0.3">
      <c r="B429" s="50"/>
      <c r="D429" s="51"/>
    </row>
    <row r="430" spans="2:4" s="44" customFormat="1" x14ac:dyDescent="0.3">
      <c r="B430" s="50"/>
      <c r="D430" s="51"/>
    </row>
    <row r="431" spans="2:4" s="44" customFormat="1" x14ac:dyDescent="0.3">
      <c r="B431" s="50"/>
      <c r="D431" s="51"/>
    </row>
    <row r="432" spans="2:4" s="44" customFormat="1" x14ac:dyDescent="0.3">
      <c r="B432" s="50"/>
      <c r="D432" s="51"/>
    </row>
    <row r="433" spans="2:4" s="44" customFormat="1" x14ac:dyDescent="0.3">
      <c r="B433" s="50"/>
      <c r="D433" s="51"/>
    </row>
    <row r="434" spans="2:4" s="44" customFormat="1" x14ac:dyDescent="0.3">
      <c r="B434" s="50"/>
      <c r="D434" s="51"/>
    </row>
    <row r="435" spans="2:4" s="44" customFormat="1" x14ac:dyDescent="0.3">
      <c r="B435" s="50"/>
      <c r="D435" s="51"/>
    </row>
    <row r="436" spans="2:4" s="44" customFormat="1" x14ac:dyDescent="0.3">
      <c r="B436" s="50"/>
      <c r="D436" s="51"/>
    </row>
    <row r="437" spans="2:4" s="44" customFormat="1" x14ac:dyDescent="0.3">
      <c r="B437" s="50"/>
      <c r="D437" s="51"/>
    </row>
    <row r="438" spans="2:4" s="44" customFormat="1" x14ac:dyDescent="0.3">
      <c r="B438" s="50"/>
      <c r="D438" s="51"/>
    </row>
    <row r="439" spans="2:4" s="44" customFormat="1" x14ac:dyDescent="0.3">
      <c r="B439" s="50"/>
      <c r="D439" s="51"/>
    </row>
    <row r="440" spans="2:4" s="44" customFormat="1" x14ac:dyDescent="0.3">
      <c r="B440" s="50"/>
      <c r="D440" s="51"/>
    </row>
    <row r="441" spans="2:4" s="44" customFormat="1" x14ac:dyDescent="0.3">
      <c r="B441" s="50"/>
      <c r="D441" s="51"/>
    </row>
    <row r="442" spans="2:4" s="44" customFormat="1" x14ac:dyDescent="0.3">
      <c r="B442" s="50"/>
      <c r="D442" s="51"/>
    </row>
    <row r="443" spans="2:4" s="44" customFormat="1" x14ac:dyDescent="0.3">
      <c r="B443" s="50"/>
      <c r="D443" s="51"/>
    </row>
    <row r="444" spans="2:4" s="44" customFormat="1" x14ac:dyDescent="0.3">
      <c r="B444" s="50"/>
      <c r="D444" s="51"/>
    </row>
    <row r="445" spans="2:4" s="44" customFormat="1" x14ac:dyDescent="0.3">
      <c r="B445" s="50"/>
      <c r="D445" s="51"/>
    </row>
    <row r="446" spans="2:4" s="44" customFormat="1" x14ac:dyDescent="0.3">
      <c r="B446" s="50"/>
      <c r="D446" s="51"/>
    </row>
    <row r="447" spans="2:4" s="44" customFormat="1" x14ac:dyDescent="0.3">
      <c r="B447" s="50"/>
      <c r="D447" s="51"/>
    </row>
    <row r="448" spans="2:4" s="44" customFormat="1" x14ac:dyDescent="0.3">
      <c r="B448" s="50"/>
      <c r="D448" s="51"/>
    </row>
    <row r="449" spans="2:4" s="44" customFormat="1" x14ac:dyDescent="0.3">
      <c r="B449" s="50"/>
      <c r="D449" s="51"/>
    </row>
    <row r="450" spans="2:4" s="44" customFormat="1" x14ac:dyDescent="0.3">
      <c r="B450" s="50"/>
      <c r="D450" s="51"/>
    </row>
    <row r="451" spans="2:4" s="44" customFormat="1" x14ac:dyDescent="0.3">
      <c r="B451" s="50"/>
      <c r="D451" s="51"/>
    </row>
    <row r="452" spans="2:4" s="44" customFormat="1" x14ac:dyDescent="0.3">
      <c r="B452" s="50"/>
      <c r="D452" s="51"/>
    </row>
    <row r="453" spans="2:4" s="44" customFormat="1" x14ac:dyDescent="0.3">
      <c r="B453" s="50"/>
      <c r="D453" s="51"/>
    </row>
    <row r="454" spans="2:4" s="44" customFormat="1" x14ac:dyDescent="0.3">
      <c r="B454" s="50"/>
      <c r="D454" s="51"/>
    </row>
    <row r="455" spans="2:4" s="44" customFormat="1" x14ac:dyDescent="0.3">
      <c r="B455" s="50"/>
      <c r="D455" s="51"/>
    </row>
    <row r="456" spans="2:4" s="44" customFormat="1" x14ac:dyDescent="0.3">
      <c r="B456" s="50"/>
      <c r="D456" s="51"/>
    </row>
    <row r="457" spans="2:4" s="44" customFormat="1" x14ac:dyDescent="0.3">
      <c r="B457" s="50"/>
      <c r="D457" s="51"/>
    </row>
    <row r="458" spans="2:4" s="44" customFormat="1" x14ac:dyDescent="0.3">
      <c r="B458" s="50"/>
      <c r="D458" s="51"/>
    </row>
    <row r="459" spans="2:4" s="44" customFormat="1" x14ac:dyDescent="0.3">
      <c r="B459" s="50"/>
      <c r="D459" s="51"/>
    </row>
    <row r="460" spans="2:4" s="44" customFormat="1" x14ac:dyDescent="0.3">
      <c r="B460" s="50"/>
      <c r="D460" s="51"/>
    </row>
    <row r="461" spans="2:4" s="44" customFormat="1" x14ac:dyDescent="0.3">
      <c r="B461" s="50"/>
      <c r="D461" s="51"/>
    </row>
    <row r="462" spans="2:4" s="44" customFormat="1" x14ac:dyDescent="0.3">
      <c r="B462" s="50"/>
      <c r="D462" s="51"/>
    </row>
    <row r="463" spans="2:4" s="44" customFormat="1" x14ac:dyDescent="0.3">
      <c r="B463" s="50"/>
      <c r="D463" s="51"/>
    </row>
    <row r="464" spans="2:4" s="44" customFormat="1" x14ac:dyDescent="0.3">
      <c r="B464" s="50"/>
      <c r="D464" s="51"/>
    </row>
    <row r="465" spans="2:4" s="44" customFormat="1" x14ac:dyDescent="0.3">
      <c r="B465" s="50"/>
      <c r="D465" s="51"/>
    </row>
    <row r="466" spans="2:4" s="44" customFormat="1" x14ac:dyDescent="0.3">
      <c r="B466" s="50"/>
      <c r="D466" s="51"/>
    </row>
    <row r="467" spans="2:4" s="44" customFormat="1" x14ac:dyDescent="0.3">
      <c r="B467" s="50"/>
      <c r="D467" s="51"/>
    </row>
    <row r="468" spans="2:4" s="44" customFormat="1" x14ac:dyDescent="0.3">
      <c r="B468" s="50"/>
      <c r="D468" s="51"/>
    </row>
    <row r="469" spans="2:4" s="44" customFormat="1" x14ac:dyDescent="0.3">
      <c r="B469" s="50"/>
      <c r="D469" s="51"/>
    </row>
    <row r="470" spans="2:4" s="44" customFormat="1" x14ac:dyDescent="0.3">
      <c r="B470" s="50"/>
      <c r="D470" s="51"/>
    </row>
    <row r="471" spans="2:4" s="44" customFormat="1" x14ac:dyDescent="0.3">
      <c r="B471" s="50"/>
      <c r="D471" s="51"/>
    </row>
    <row r="472" spans="2:4" s="44" customFormat="1" x14ac:dyDescent="0.3">
      <c r="B472" s="50"/>
      <c r="D472" s="51"/>
    </row>
    <row r="473" spans="2:4" s="44" customFormat="1" x14ac:dyDescent="0.3">
      <c r="B473" s="50"/>
      <c r="D473" s="51"/>
    </row>
    <row r="474" spans="2:4" s="44" customFormat="1" x14ac:dyDescent="0.3">
      <c r="B474" s="50"/>
      <c r="D474" s="51"/>
    </row>
    <row r="475" spans="2:4" s="44" customFormat="1" x14ac:dyDescent="0.3">
      <c r="B475" s="50"/>
      <c r="D475" s="51"/>
    </row>
    <row r="476" spans="2:4" s="44" customFormat="1" x14ac:dyDescent="0.3">
      <c r="B476" s="50"/>
      <c r="D476" s="51"/>
    </row>
    <row r="477" spans="2:4" s="44" customFormat="1" x14ac:dyDescent="0.3">
      <c r="B477" s="50"/>
      <c r="D477" s="51"/>
    </row>
    <row r="478" spans="2:4" s="44" customFormat="1" x14ac:dyDescent="0.3">
      <c r="B478" s="50"/>
      <c r="D478" s="51"/>
    </row>
    <row r="479" spans="2:4" s="44" customFormat="1" x14ac:dyDescent="0.3">
      <c r="B479" s="50"/>
      <c r="D479" s="51"/>
    </row>
    <row r="480" spans="2:4" s="44" customFormat="1" x14ac:dyDescent="0.3">
      <c r="B480" s="50"/>
      <c r="D480" s="51"/>
    </row>
    <row r="481" spans="2:4" s="44" customFormat="1" x14ac:dyDescent="0.3">
      <c r="B481" s="50"/>
      <c r="D481" s="51"/>
    </row>
    <row r="482" spans="2:4" s="44" customFormat="1" x14ac:dyDescent="0.3">
      <c r="B482" s="50"/>
      <c r="D482" s="51"/>
    </row>
    <row r="483" spans="2:4" s="44" customFormat="1" x14ac:dyDescent="0.3">
      <c r="B483" s="50"/>
      <c r="D483" s="51"/>
    </row>
    <row r="484" spans="2:4" s="44" customFormat="1" x14ac:dyDescent="0.3">
      <c r="B484" s="50"/>
      <c r="D484" s="51"/>
    </row>
    <row r="485" spans="2:4" s="44" customFormat="1" x14ac:dyDescent="0.3">
      <c r="B485" s="50"/>
      <c r="D485" s="51"/>
    </row>
    <row r="486" spans="2:4" s="44" customFormat="1" x14ac:dyDescent="0.3">
      <c r="B486" s="50"/>
      <c r="D486" s="51"/>
    </row>
    <row r="487" spans="2:4" s="44" customFormat="1" x14ac:dyDescent="0.3">
      <c r="B487" s="50"/>
      <c r="D487" s="51"/>
    </row>
    <row r="488" spans="2:4" s="44" customFormat="1" x14ac:dyDescent="0.3">
      <c r="B488" s="50"/>
      <c r="D488" s="51"/>
    </row>
    <row r="489" spans="2:4" s="44" customFormat="1" x14ac:dyDescent="0.3">
      <c r="B489" s="50"/>
      <c r="D489" s="51"/>
    </row>
    <row r="490" spans="2:4" s="44" customFormat="1" x14ac:dyDescent="0.3">
      <c r="B490" s="50"/>
      <c r="D490" s="51"/>
    </row>
    <row r="491" spans="2:4" s="44" customFormat="1" x14ac:dyDescent="0.3">
      <c r="B491" s="50"/>
      <c r="D491" s="51"/>
    </row>
    <row r="492" spans="2:4" s="44" customFormat="1" x14ac:dyDescent="0.3">
      <c r="B492" s="50"/>
      <c r="D492" s="51"/>
    </row>
    <row r="493" spans="2:4" s="44" customFormat="1" x14ac:dyDescent="0.3">
      <c r="B493" s="50"/>
      <c r="D493" s="51"/>
    </row>
    <row r="494" spans="2:4" s="44" customFormat="1" x14ac:dyDescent="0.3">
      <c r="B494" s="50"/>
      <c r="D494" s="51"/>
    </row>
    <row r="495" spans="2:4" s="44" customFormat="1" x14ac:dyDescent="0.3">
      <c r="B495" s="50"/>
      <c r="D495" s="51"/>
    </row>
    <row r="496" spans="2:4" s="44" customFormat="1" x14ac:dyDescent="0.3">
      <c r="B496" s="50"/>
      <c r="D496" s="51"/>
    </row>
    <row r="497" spans="2:4" s="44" customFormat="1" x14ac:dyDescent="0.3">
      <c r="B497" s="50"/>
      <c r="D497" s="51"/>
    </row>
    <row r="498" spans="2:4" s="44" customFormat="1" x14ac:dyDescent="0.3">
      <c r="B498" s="50"/>
      <c r="D498" s="51"/>
    </row>
    <row r="499" spans="2:4" s="44" customFormat="1" x14ac:dyDescent="0.3">
      <c r="B499" s="50"/>
      <c r="D499" s="51"/>
    </row>
    <row r="500" spans="2:4" s="44" customFormat="1" x14ac:dyDescent="0.3">
      <c r="B500" s="50"/>
      <c r="D500" s="51"/>
    </row>
    <row r="501" spans="2:4" s="44" customFormat="1" x14ac:dyDescent="0.3">
      <c r="B501" s="50"/>
      <c r="D501" s="51"/>
    </row>
    <row r="502" spans="2:4" s="44" customFormat="1" x14ac:dyDescent="0.3">
      <c r="B502" s="50"/>
      <c r="D502" s="51"/>
    </row>
    <row r="503" spans="2:4" s="44" customFormat="1" x14ac:dyDescent="0.3">
      <c r="B503" s="50"/>
      <c r="D503" s="51"/>
    </row>
    <row r="504" spans="2:4" s="44" customFormat="1" x14ac:dyDescent="0.3">
      <c r="B504" s="50"/>
      <c r="D504" s="51"/>
    </row>
    <row r="505" spans="2:4" s="44" customFormat="1" x14ac:dyDescent="0.3">
      <c r="B505" s="50"/>
      <c r="D505" s="51"/>
    </row>
    <row r="506" spans="2:4" s="44" customFormat="1" x14ac:dyDescent="0.3">
      <c r="B506" s="50"/>
      <c r="D506" s="51"/>
    </row>
    <row r="507" spans="2:4" s="44" customFormat="1" x14ac:dyDescent="0.3">
      <c r="B507" s="50"/>
      <c r="D507" s="51"/>
    </row>
    <row r="508" spans="2:4" s="44" customFormat="1" x14ac:dyDescent="0.3">
      <c r="B508" s="50"/>
      <c r="D508" s="51"/>
    </row>
    <row r="509" spans="2:4" s="44" customFormat="1" x14ac:dyDescent="0.3">
      <c r="B509" s="50"/>
      <c r="D509" s="51"/>
    </row>
    <row r="510" spans="2:4" s="44" customFormat="1" x14ac:dyDescent="0.3">
      <c r="B510" s="50"/>
      <c r="D510" s="51"/>
    </row>
    <row r="511" spans="2:4" s="44" customFormat="1" x14ac:dyDescent="0.3">
      <c r="B511" s="50"/>
      <c r="D511" s="51"/>
    </row>
    <row r="512" spans="2:4" s="44" customFormat="1" x14ac:dyDescent="0.3">
      <c r="B512" s="50"/>
      <c r="D512" s="51"/>
    </row>
    <row r="513" spans="2:4" s="44" customFormat="1" x14ac:dyDescent="0.3">
      <c r="B513" s="50"/>
      <c r="D513" s="51"/>
    </row>
    <row r="514" spans="2:4" s="44" customFormat="1" x14ac:dyDescent="0.3">
      <c r="B514" s="50"/>
      <c r="D514" s="51"/>
    </row>
    <row r="515" spans="2:4" s="44" customFormat="1" x14ac:dyDescent="0.3">
      <c r="B515" s="50"/>
      <c r="D515" s="51"/>
    </row>
    <row r="516" spans="2:4" s="44" customFormat="1" x14ac:dyDescent="0.3">
      <c r="B516" s="50"/>
      <c r="D516" s="51"/>
    </row>
    <row r="517" spans="2:4" s="44" customFormat="1" x14ac:dyDescent="0.3">
      <c r="B517" s="50"/>
      <c r="D517" s="51"/>
    </row>
    <row r="518" spans="2:4" s="44" customFormat="1" x14ac:dyDescent="0.3">
      <c r="B518" s="50"/>
      <c r="D518" s="51"/>
    </row>
    <row r="519" spans="2:4" s="44" customFormat="1" x14ac:dyDescent="0.3">
      <c r="B519" s="50"/>
      <c r="D519" s="51"/>
    </row>
    <row r="520" spans="2:4" s="44" customFormat="1" x14ac:dyDescent="0.3">
      <c r="B520" s="50"/>
      <c r="D520" s="51"/>
    </row>
    <row r="521" spans="2:4" s="44" customFormat="1" x14ac:dyDescent="0.3">
      <c r="B521" s="50"/>
      <c r="D521" s="51"/>
    </row>
    <row r="522" spans="2:4" s="44" customFormat="1" x14ac:dyDescent="0.3">
      <c r="B522" s="50"/>
      <c r="D522" s="51"/>
    </row>
    <row r="523" spans="2:4" s="44" customFormat="1" x14ac:dyDescent="0.3">
      <c r="B523" s="50"/>
      <c r="D523" s="51"/>
    </row>
    <row r="524" spans="2:4" s="44" customFormat="1" x14ac:dyDescent="0.3">
      <c r="B524" s="50"/>
      <c r="D524" s="51"/>
    </row>
    <row r="525" spans="2:4" s="44" customFormat="1" x14ac:dyDescent="0.3">
      <c r="B525" s="50"/>
      <c r="D525" s="51"/>
    </row>
    <row r="526" spans="2:4" s="44" customFormat="1" x14ac:dyDescent="0.3">
      <c r="B526" s="50"/>
      <c r="D526" s="51"/>
    </row>
    <row r="527" spans="2:4" s="44" customFormat="1" x14ac:dyDescent="0.3">
      <c r="B527" s="50"/>
      <c r="D527" s="51"/>
    </row>
    <row r="528" spans="2:4" s="44" customFormat="1" x14ac:dyDescent="0.3">
      <c r="B528" s="50"/>
      <c r="D528" s="51"/>
    </row>
    <row r="529" spans="2:4" s="44" customFormat="1" x14ac:dyDescent="0.3">
      <c r="B529" s="50"/>
      <c r="D529" s="51"/>
    </row>
    <row r="530" spans="2:4" s="44" customFormat="1" x14ac:dyDescent="0.3">
      <c r="B530" s="50"/>
      <c r="D530" s="51"/>
    </row>
    <row r="531" spans="2:4" s="44" customFormat="1" x14ac:dyDescent="0.3">
      <c r="B531" s="50"/>
      <c r="D531" s="51"/>
    </row>
    <row r="532" spans="2:4" s="44" customFormat="1" x14ac:dyDescent="0.3">
      <c r="B532" s="50"/>
      <c r="D532" s="51"/>
    </row>
    <row r="533" spans="2:4" s="44" customFormat="1" x14ac:dyDescent="0.3">
      <c r="B533" s="50"/>
      <c r="D533" s="51"/>
    </row>
    <row r="534" spans="2:4" s="44" customFormat="1" x14ac:dyDescent="0.3">
      <c r="B534" s="50"/>
      <c r="D534" s="51"/>
    </row>
    <row r="535" spans="2:4" s="44" customFormat="1" x14ac:dyDescent="0.3">
      <c r="B535" s="50"/>
      <c r="D535" s="51"/>
    </row>
    <row r="536" spans="2:4" s="44" customFormat="1" x14ac:dyDescent="0.3">
      <c r="B536" s="50"/>
      <c r="D536" s="51"/>
    </row>
    <row r="537" spans="2:4" s="44" customFormat="1" x14ac:dyDescent="0.3">
      <c r="B537" s="50"/>
      <c r="D537" s="51"/>
    </row>
    <row r="538" spans="2:4" s="44" customFormat="1" x14ac:dyDescent="0.3">
      <c r="B538" s="50"/>
      <c r="D538" s="51"/>
    </row>
    <row r="539" spans="2:4" s="44" customFormat="1" x14ac:dyDescent="0.3">
      <c r="B539" s="50"/>
      <c r="D539" s="51"/>
    </row>
    <row r="540" spans="2:4" s="44" customFormat="1" x14ac:dyDescent="0.3">
      <c r="B540" s="50"/>
      <c r="D540" s="51"/>
    </row>
    <row r="541" spans="2:4" s="44" customFormat="1" x14ac:dyDescent="0.3">
      <c r="B541" s="50"/>
      <c r="D541" s="51"/>
    </row>
    <row r="542" spans="2:4" s="44" customFormat="1" x14ac:dyDescent="0.3">
      <c r="B542" s="50"/>
      <c r="D542" s="51"/>
    </row>
    <row r="543" spans="2:4" s="44" customFormat="1" x14ac:dyDescent="0.3">
      <c r="B543" s="50"/>
      <c r="D543" s="51"/>
    </row>
    <row r="544" spans="2:4" s="44" customFormat="1" x14ac:dyDescent="0.3">
      <c r="B544" s="50"/>
      <c r="D544" s="51"/>
    </row>
    <row r="545" spans="2:4" s="44" customFormat="1" x14ac:dyDescent="0.3">
      <c r="B545" s="50"/>
      <c r="D545" s="51"/>
    </row>
    <row r="546" spans="2:4" s="44" customFormat="1" x14ac:dyDescent="0.3">
      <c r="B546" s="50"/>
      <c r="D546" s="51"/>
    </row>
    <row r="547" spans="2:4" s="44" customFormat="1" x14ac:dyDescent="0.3">
      <c r="B547" s="50"/>
      <c r="D547" s="51"/>
    </row>
    <row r="548" spans="2:4" s="44" customFormat="1" x14ac:dyDescent="0.3">
      <c r="B548" s="50"/>
      <c r="D548" s="51"/>
    </row>
    <row r="549" spans="2:4" s="44" customFormat="1" x14ac:dyDescent="0.3">
      <c r="B549" s="50"/>
      <c r="D549" s="51"/>
    </row>
    <row r="550" spans="2:4" s="44" customFormat="1" x14ac:dyDescent="0.3">
      <c r="B550" s="50"/>
      <c r="D550" s="51"/>
    </row>
    <row r="551" spans="2:4" s="44" customFormat="1" x14ac:dyDescent="0.3">
      <c r="B551" s="50"/>
      <c r="D551" s="51"/>
    </row>
    <row r="552" spans="2:4" s="44" customFormat="1" x14ac:dyDescent="0.3">
      <c r="B552" s="50"/>
      <c r="D552" s="51"/>
    </row>
    <row r="553" spans="2:4" s="44" customFormat="1" x14ac:dyDescent="0.3">
      <c r="B553" s="50"/>
      <c r="D553" s="51"/>
    </row>
    <row r="554" spans="2:4" s="44" customFormat="1" x14ac:dyDescent="0.3">
      <c r="B554" s="50"/>
      <c r="D554" s="51"/>
    </row>
    <row r="555" spans="2:4" s="44" customFormat="1" x14ac:dyDescent="0.3">
      <c r="B555" s="50"/>
      <c r="D555" s="51"/>
    </row>
    <row r="556" spans="2:4" s="44" customFormat="1" x14ac:dyDescent="0.3">
      <c r="B556" s="50"/>
      <c r="D556" s="51"/>
    </row>
    <row r="557" spans="2:4" s="44" customFormat="1" x14ac:dyDescent="0.3">
      <c r="B557" s="50"/>
      <c r="D557" s="51"/>
    </row>
    <row r="558" spans="2:4" s="44" customFormat="1" x14ac:dyDescent="0.3">
      <c r="B558" s="50"/>
      <c r="D558" s="51"/>
    </row>
    <row r="559" spans="2:4" s="44" customFormat="1" x14ac:dyDescent="0.3">
      <c r="B559" s="50"/>
      <c r="D559" s="51"/>
    </row>
    <row r="560" spans="2:4" s="44" customFormat="1" x14ac:dyDescent="0.3">
      <c r="B560" s="50"/>
      <c r="D560" s="51"/>
    </row>
    <row r="561" spans="2:4" s="44" customFormat="1" x14ac:dyDescent="0.3">
      <c r="B561" s="50"/>
      <c r="D561" s="51"/>
    </row>
    <row r="562" spans="2:4" s="44" customFormat="1" x14ac:dyDescent="0.3">
      <c r="B562" s="50"/>
      <c r="D562" s="51"/>
    </row>
    <row r="563" spans="2:4" s="44" customFormat="1" x14ac:dyDescent="0.3">
      <c r="B563" s="50"/>
      <c r="D563" s="51"/>
    </row>
    <row r="564" spans="2:4" s="44" customFormat="1" x14ac:dyDescent="0.3">
      <c r="B564" s="50"/>
      <c r="D564" s="51"/>
    </row>
    <row r="565" spans="2:4" s="44" customFormat="1" x14ac:dyDescent="0.3">
      <c r="B565" s="50"/>
      <c r="D565" s="51"/>
    </row>
    <row r="566" spans="2:4" s="44" customFormat="1" x14ac:dyDescent="0.3">
      <c r="B566" s="50"/>
      <c r="D566" s="51"/>
    </row>
    <row r="567" spans="2:4" s="44" customFormat="1" x14ac:dyDescent="0.3">
      <c r="B567" s="50"/>
      <c r="D567" s="51"/>
    </row>
    <row r="568" spans="2:4" s="44" customFormat="1" x14ac:dyDescent="0.3">
      <c r="B568" s="50"/>
      <c r="D568" s="51"/>
    </row>
    <row r="569" spans="2:4" s="44" customFormat="1" x14ac:dyDescent="0.3">
      <c r="B569" s="50"/>
      <c r="D569" s="51"/>
    </row>
    <row r="570" spans="2:4" s="44" customFormat="1" x14ac:dyDescent="0.3">
      <c r="B570" s="50"/>
      <c r="D570" s="51"/>
    </row>
    <row r="571" spans="2:4" s="44" customFormat="1" x14ac:dyDescent="0.3">
      <c r="B571" s="50"/>
      <c r="D571" s="51"/>
    </row>
    <row r="572" spans="2:4" s="44" customFormat="1" x14ac:dyDescent="0.3">
      <c r="B572" s="50"/>
      <c r="D572" s="51"/>
    </row>
    <row r="573" spans="2:4" s="44" customFormat="1" x14ac:dyDescent="0.3">
      <c r="B573" s="50"/>
      <c r="D573" s="51"/>
    </row>
    <row r="574" spans="2:4" s="44" customFormat="1" x14ac:dyDescent="0.3">
      <c r="B574" s="50"/>
      <c r="D574" s="51"/>
    </row>
    <row r="575" spans="2:4" s="44" customFormat="1" x14ac:dyDescent="0.3">
      <c r="B575" s="50"/>
      <c r="D575" s="51"/>
    </row>
    <row r="576" spans="2:4" s="44" customFormat="1" x14ac:dyDescent="0.3">
      <c r="B576" s="50"/>
      <c r="D576" s="51"/>
    </row>
    <row r="577" spans="2:4" s="44" customFormat="1" x14ac:dyDescent="0.3">
      <c r="B577" s="50"/>
      <c r="D577" s="51"/>
    </row>
    <row r="578" spans="2:4" s="44" customFormat="1" x14ac:dyDescent="0.3">
      <c r="B578" s="50"/>
      <c r="D578" s="51"/>
    </row>
    <row r="579" spans="2:4" s="44" customFormat="1" x14ac:dyDescent="0.3">
      <c r="B579" s="50"/>
      <c r="D579" s="51"/>
    </row>
    <row r="580" spans="2:4" s="44" customFormat="1" x14ac:dyDescent="0.3">
      <c r="B580" s="50"/>
      <c r="D580" s="51"/>
    </row>
    <row r="581" spans="2:4" s="44" customFormat="1" x14ac:dyDescent="0.3">
      <c r="B581" s="50"/>
      <c r="D581" s="51"/>
    </row>
    <row r="582" spans="2:4" s="44" customFormat="1" x14ac:dyDescent="0.3">
      <c r="B582" s="50"/>
      <c r="D582" s="51"/>
    </row>
    <row r="583" spans="2:4" s="44" customFormat="1" x14ac:dyDescent="0.3">
      <c r="B583" s="50"/>
      <c r="D583" s="51"/>
    </row>
    <row r="584" spans="2:4" s="44" customFormat="1" x14ac:dyDescent="0.3">
      <c r="B584" s="50"/>
      <c r="D584" s="51"/>
    </row>
    <row r="585" spans="2:4" s="44" customFormat="1" x14ac:dyDescent="0.3">
      <c r="B585" s="50"/>
      <c r="D585" s="51"/>
    </row>
    <row r="586" spans="2:4" s="44" customFormat="1" x14ac:dyDescent="0.3">
      <c r="B586" s="50"/>
      <c r="D586" s="51"/>
    </row>
    <row r="587" spans="2:4" s="44" customFormat="1" x14ac:dyDescent="0.3">
      <c r="B587" s="50"/>
      <c r="D587" s="51"/>
    </row>
    <row r="588" spans="2:4" s="44" customFormat="1" x14ac:dyDescent="0.3">
      <c r="B588" s="50"/>
      <c r="D588" s="51"/>
    </row>
    <row r="589" spans="2:4" s="44" customFormat="1" x14ac:dyDescent="0.3">
      <c r="B589" s="50"/>
      <c r="D589" s="51"/>
    </row>
    <row r="590" spans="2:4" s="44" customFormat="1" x14ac:dyDescent="0.3">
      <c r="B590" s="50"/>
      <c r="D590" s="51"/>
    </row>
    <row r="591" spans="2:4" s="44" customFormat="1" x14ac:dyDescent="0.3">
      <c r="B591" s="50"/>
      <c r="D591" s="51"/>
    </row>
    <row r="592" spans="2:4" s="44" customFormat="1" x14ac:dyDescent="0.3">
      <c r="B592" s="50"/>
      <c r="D592" s="51"/>
    </row>
    <row r="593" spans="2:4" s="44" customFormat="1" x14ac:dyDescent="0.3">
      <c r="B593" s="50"/>
      <c r="D593" s="51"/>
    </row>
    <row r="594" spans="2:4" s="44" customFormat="1" x14ac:dyDescent="0.3">
      <c r="B594" s="50"/>
      <c r="D594" s="51"/>
    </row>
    <row r="595" spans="2:4" s="44" customFormat="1" x14ac:dyDescent="0.3">
      <c r="B595" s="50"/>
      <c r="D595" s="51"/>
    </row>
    <row r="596" spans="2:4" s="44" customFormat="1" x14ac:dyDescent="0.3">
      <c r="B596" s="50"/>
      <c r="D596" s="51"/>
    </row>
    <row r="597" spans="2:4" s="44" customFormat="1" x14ac:dyDescent="0.3">
      <c r="B597" s="50"/>
      <c r="D597" s="51"/>
    </row>
    <row r="598" spans="2:4" s="44" customFormat="1" x14ac:dyDescent="0.3">
      <c r="B598" s="50"/>
      <c r="D598" s="51"/>
    </row>
    <row r="599" spans="2:4" s="44" customFormat="1" x14ac:dyDescent="0.3">
      <c r="B599" s="50"/>
      <c r="D599" s="51"/>
    </row>
    <row r="600" spans="2:4" s="44" customFormat="1" x14ac:dyDescent="0.3">
      <c r="B600" s="50"/>
      <c r="D600" s="51"/>
    </row>
    <row r="601" spans="2:4" s="44" customFormat="1" x14ac:dyDescent="0.3">
      <c r="B601" s="50"/>
      <c r="D601" s="51"/>
    </row>
    <row r="602" spans="2:4" s="44" customFormat="1" x14ac:dyDescent="0.3">
      <c r="B602" s="50"/>
      <c r="D602" s="51"/>
    </row>
    <row r="603" spans="2:4" s="44" customFormat="1" x14ac:dyDescent="0.3">
      <c r="B603" s="50"/>
      <c r="D603" s="51"/>
    </row>
    <row r="604" spans="2:4" s="44" customFormat="1" x14ac:dyDescent="0.3">
      <c r="B604" s="50"/>
      <c r="D604" s="51"/>
    </row>
    <row r="605" spans="2:4" s="44" customFormat="1" x14ac:dyDescent="0.3">
      <c r="B605" s="50"/>
      <c r="D605" s="51"/>
    </row>
    <row r="606" spans="2:4" s="44" customFormat="1" x14ac:dyDescent="0.3">
      <c r="B606" s="50"/>
      <c r="D606" s="51"/>
    </row>
    <row r="607" spans="2:4" s="44" customFormat="1" x14ac:dyDescent="0.3">
      <c r="B607" s="50"/>
      <c r="D607" s="51"/>
    </row>
    <row r="608" spans="2:4" s="44" customFormat="1" x14ac:dyDescent="0.3">
      <c r="B608" s="50"/>
      <c r="D608" s="51"/>
    </row>
    <row r="609" spans="2:4" s="44" customFormat="1" x14ac:dyDescent="0.3">
      <c r="B609" s="50"/>
      <c r="D609" s="51"/>
    </row>
    <row r="610" spans="2:4" s="44" customFormat="1" x14ac:dyDescent="0.3">
      <c r="B610" s="50"/>
      <c r="D610" s="51"/>
    </row>
    <row r="611" spans="2:4" s="44" customFormat="1" x14ac:dyDescent="0.3">
      <c r="B611" s="50"/>
      <c r="D611" s="51"/>
    </row>
    <row r="612" spans="2:4" s="44" customFormat="1" x14ac:dyDescent="0.3">
      <c r="B612" s="50"/>
      <c r="D612" s="51"/>
    </row>
    <row r="613" spans="2:4" s="44" customFormat="1" x14ac:dyDescent="0.3">
      <c r="B613" s="50"/>
      <c r="D613" s="51"/>
    </row>
    <row r="614" spans="2:4" s="44" customFormat="1" x14ac:dyDescent="0.3">
      <c r="B614" s="50"/>
      <c r="D614" s="51"/>
    </row>
    <row r="615" spans="2:4" s="44" customFormat="1" x14ac:dyDescent="0.3">
      <c r="B615" s="50"/>
      <c r="D615" s="51"/>
    </row>
    <row r="616" spans="2:4" s="44" customFormat="1" x14ac:dyDescent="0.3">
      <c r="B616" s="50"/>
      <c r="D616" s="51"/>
    </row>
    <row r="617" spans="2:4" s="44" customFormat="1" x14ac:dyDescent="0.3">
      <c r="B617" s="50"/>
      <c r="D617" s="51"/>
    </row>
    <row r="618" spans="2:4" s="44" customFormat="1" x14ac:dyDescent="0.3">
      <c r="B618" s="50"/>
      <c r="D618" s="51"/>
    </row>
    <row r="619" spans="2:4" s="44" customFormat="1" x14ac:dyDescent="0.3">
      <c r="B619" s="50"/>
      <c r="D619" s="51"/>
    </row>
    <row r="620" spans="2:4" s="44" customFormat="1" x14ac:dyDescent="0.3">
      <c r="B620" s="50"/>
      <c r="D620" s="51"/>
    </row>
    <row r="621" spans="2:4" s="44" customFormat="1" x14ac:dyDescent="0.3">
      <c r="B621" s="50"/>
      <c r="D621" s="51"/>
    </row>
    <row r="622" spans="2:4" s="44" customFormat="1" x14ac:dyDescent="0.3">
      <c r="B622" s="50"/>
      <c r="D622" s="51"/>
    </row>
    <row r="623" spans="2:4" s="44" customFormat="1" x14ac:dyDescent="0.3">
      <c r="B623" s="50"/>
      <c r="D623" s="51"/>
    </row>
    <row r="624" spans="2:4" s="44" customFormat="1" x14ac:dyDescent="0.3">
      <c r="B624" s="50"/>
      <c r="D624" s="51"/>
    </row>
    <row r="625" spans="2:4" s="44" customFormat="1" x14ac:dyDescent="0.3">
      <c r="B625" s="50"/>
      <c r="D625" s="51"/>
    </row>
    <row r="626" spans="2:4" s="44" customFormat="1" x14ac:dyDescent="0.3">
      <c r="B626" s="50"/>
      <c r="D626" s="51"/>
    </row>
    <row r="627" spans="2:4" s="44" customFormat="1" x14ac:dyDescent="0.3">
      <c r="B627" s="50"/>
      <c r="D627" s="51"/>
    </row>
    <row r="628" spans="2:4" s="44" customFormat="1" x14ac:dyDescent="0.3">
      <c r="B628" s="50"/>
      <c r="D628" s="51"/>
    </row>
    <row r="629" spans="2:4" s="44" customFormat="1" x14ac:dyDescent="0.3">
      <c r="B629" s="50"/>
      <c r="D629" s="51"/>
    </row>
    <row r="630" spans="2:4" s="44" customFormat="1" x14ac:dyDescent="0.3">
      <c r="B630" s="50"/>
      <c r="D630" s="51"/>
    </row>
    <row r="631" spans="2:4" s="44" customFormat="1" x14ac:dyDescent="0.3">
      <c r="B631" s="50"/>
      <c r="D631" s="51"/>
    </row>
    <row r="632" spans="2:4" s="44" customFormat="1" x14ac:dyDescent="0.3">
      <c r="B632" s="50"/>
      <c r="D632" s="51"/>
    </row>
    <row r="633" spans="2:4" s="44" customFormat="1" x14ac:dyDescent="0.3">
      <c r="B633" s="50"/>
      <c r="D633" s="51"/>
    </row>
    <row r="634" spans="2:4" s="44" customFormat="1" x14ac:dyDescent="0.3">
      <c r="B634" s="50"/>
      <c r="D634" s="51"/>
    </row>
    <row r="635" spans="2:4" s="44" customFormat="1" x14ac:dyDescent="0.3">
      <c r="B635" s="50"/>
      <c r="D635" s="51"/>
    </row>
    <row r="636" spans="2:4" s="44" customFormat="1" x14ac:dyDescent="0.3">
      <c r="B636" s="50"/>
      <c r="D636" s="51"/>
    </row>
    <row r="637" spans="2:4" s="44" customFormat="1" x14ac:dyDescent="0.3">
      <c r="B637" s="50"/>
      <c r="D637" s="51"/>
    </row>
    <row r="638" spans="2:4" s="44" customFormat="1" x14ac:dyDescent="0.3">
      <c r="B638" s="50"/>
      <c r="D638" s="51"/>
    </row>
    <row r="639" spans="2:4" s="44" customFormat="1" x14ac:dyDescent="0.3">
      <c r="B639" s="50"/>
      <c r="D639" s="51"/>
    </row>
    <row r="640" spans="2:4" s="44" customFormat="1" x14ac:dyDescent="0.3">
      <c r="B640" s="50"/>
      <c r="D640" s="51"/>
    </row>
    <row r="641" spans="2:4" s="44" customFormat="1" x14ac:dyDescent="0.3">
      <c r="B641" s="50"/>
      <c r="D641" s="51"/>
    </row>
    <row r="642" spans="2:4" s="44" customFormat="1" x14ac:dyDescent="0.3">
      <c r="B642" s="50"/>
      <c r="D642" s="51"/>
    </row>
    <row r="643" spans="2:4" s="44" customFormat="1" x14ac:dyDescent="0.3">
      <c r="B643" s="50"/>
      <c r="D643" s="51"/>
    </row>
    <row r="644" spans="2:4" s="44" customFormat="1" x14ac:dyDescent="0.3">
      <c r="B644" s="50"/>
      <c r="D644" s="51"/>
    </row>
    <row r="645" spans="2:4" s="44" customFormat="1" x14ac:dyDescent="0.3">
      <c r="B645" s="50"/>
      <c r="D645" s="51"/>
    </row>
    <row r="646" spans="2:4" s="44" customFormat="1" x14ac:dyDescent="0.3">
      <c r="B646" s="50"/>
      <c r="D646" s="51"/>
    </row>
    <row r="647" spans="2:4" s="44" customFormat="1" x14ac:dyDescent="0.3">
      <c r="B647" s="50"/>
      <c r="D647" s="51"/>
    </row>
    <row r="648" spans="2:4" s="44" customFormat="1" x14ac:dyDescent="0.3">
      <c r="B648" s="50"/>
      <c r="D648" s="51"/>
    </row>
    <row r="649" spans="2:4" s="44" customFormat="1" x14ac:dyDescent="0.3">
      <c r="B649" s="50"/>
      <c r="D649" s="51"/>
    </row>
    <row r="650" spans="2:4" s="44" customFormat="1" x14ac:dyDescent="0.3">
      <c r="B650" s="50"/>
      <c r="D650" s="51"/>
    </row>
    <row r="651" spans="2:4" s="44" customFormat="1" x14ac:dyDescent="0.3">
      <c r="B651" s="50"/>
      <c r="D651" s="51"/>
    </row>
    <row r="652" spans="2:4" s="44" customFormat="1" x14ac:dyDescent="0.3">
      <c r="B652" s="50"/>
      <c r="D652" s="51"/>
    </row>
    <row r="653" spans="2:4" s="44" customFormat="1" x14ac:dyDescent="0.3">
      <c r="B653" s="50"/>
      <c r="D653" s="51"/>
    </row>
    <row r="654" spans="2:4" s="44" customFormat="1" x14ac:dyDescent="0.3">
      <c r="B654" s="50"/>
      <c r="D654" s="51"/>
    </row>
    <row r="655" spans="2:4" s="44" customFormat="1" x14ac:dyDescent="0.3">
      <c r="B655" s="50"/>
      <c r="D655" s="51"/>
    </row>
    <row r="656" spans="2:4" s="44" customFormat="1" x14ac:dyDescent="0.3">
      <c r="B656" s="50"/>
      <c r="D656" s="51"/>
    </row>
    <row r="657" spans="2:4" s="44" customFormat="1" x14ac:dyDescent="0.3">
      <c r="B657" s="50"/>
      <c r="D657" s="51"/>
    </row>
    <row r="658" spans="2:4" s="44" customFormat="1" x14ac:dyDescent="0.3">
      <c r="B658" s="50"/>
      <c r="D658" s="51"/>
    </row>
    <row r="659" spans="2:4" s="44" customFormat="1" x14ac:dyDescent="0.3">
      <c r="B659" s="50"/>
      <c r="D659" s="51"/>
    </row>
  </sheetData>
  <mergeCells count="54">
    <mergeCell ref="A1:E1"/>
    <mergeCell ref="A9:E9"/>
    <mergeCell ref="B100:B102"/>
    <mergeCell ref="B103:B105"/>
    <mergeCell ref="B106:B108"/>
    <mergeCell ref="A74:A77"/>
    <mergeCell ref="B74:B75"/>
    <mergeCell ref="B76:B77"/>
    <mergeCell ref="A78:A86"/>
    <mergeCell ref="B78:B80"/>
    <mergeCell ref="B81:B83"/>
    <mergeCell ref="B84:B86"/>
    <mergeCell ref="B32:B33"/>
    <mergeCell ref="B64:B65"/>
    <mergeCell ref="B62:B63"/>
    <mergeCell ref="B44:B47"/>
    <mergeCell ref="B59:B61"/>
    <mergeCell ref="B57:B58"/>
    <mergeCell ref="B53:B56"/>
    <mergeCell ref="B48:B52"/>
    <mergeCell ref="B34:B36"/>
    <mergeCell ref="B41:B43"/>
    <mergeCell ref="B98:B99"/>
    <mergeCell ref="B11:B14"/>
    <mergeCell ref="B39:B40"/>
    <mergeCell ref="B37:B38"/>
    <mergeCell ref="A11:A27"/>
    <mergeCell ref="A28:A40"/>
    <mergeCell ref="A41:A58"/>
    <mergeCell ref="A70:D70"/>
    <mergeCell ref="A72:A73"/>
    <mergeCell ref="B72:B73"/>
    <mergeCell ref="B15:B16"/>
    <mergeCell ref="B17:B21"/>
    <mergeCell ref="B26:B27"/>
    <mergeCell ref="B22:B25"/>
    <mergeCell ref="B30:B31"/>
    <mergeCell ref="B28:B29"/>
    <mergeCell ref="A120:C125"/>
    <mergeCell ref="A2:E2"/>
    <mergeCell ref="A4:E4"/>
    <mergeCell ref="A5:E5"/>
    <mergeCell ref="A6:E6"/>
    <mergeCell ref="A7:E7"/>
    <mergeCell ref="B3:E3"/>
    <mergeCell ref="B67:D67"/>
    <mergeCell ref="B109:B112"/>
    <mergeCell ref="A100:A112"/>
    <mergeCell ref="B114:D114"/>
    <mergeCell ref="A59:A65"/>
    <mergeCell ref="A87:A99"/>
    <mergeCell ref="B87:B89"/>
    <mergeCell ref="B90:B93"/>
    <mergeCell ref="B94:B97"/>
  </mergeCells>
  <hyperlinks>
    <hyperlink ref="A4:E4" location="'GF - Notice'!A8" display="Pour consulter la grille phytochimie, cliquez ici"/>
    <hyperlink ref="A5:E5" location="'GF - Notice'!A70" display="Pour consulter la grille zootechinie cliquez ici"/>
    <hyperlink ref="A6:E6" location="'GF - Notice'!A119" display="pour modifier la grille zootechnique, cliquer ici"/>
    <hyperlink ref="A7:E7" location="'GF - Seuil confiance'!A1" display="Pour modifier les bornes de l'indice de confiance, cliquez ici"/>
  </hyperlinks>
  <printOptions horizontalCentered="1"/>
  <pageMargins left="0.39370078740157483" right="0.39370078740157483" top="0.78740157480314965" bottom="0.75196850393700787" header="0.31496062992125984" footer="0.31496062992125984"/>
  <pageSetup paperSize="9" scale="68" fitToHeight="0" orientation="portrait" horizontalDpi="4294967293" verticalDpi="597" r:id="rId1"/>
  <headerFooter>
    <oddHeader xml:space="preserve">&amp;R&amp;"Arial,Italique"&amp;10Travel A., Lemaire B., Tavares O. (2020). CHECK'MEX : Outil d'aide à l'analyse de la bibliographie. Livrable projet MEXAVI (tableur excel). </oddHeader>
  </headerFooter>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44444"/>
    <pageSetUpPr fitToPage="1"/>
  </sheetPr>
  <dimension ref="A1:AJ381"/>
  <sheetViews>
    <sheetView topLeftCell="A21" workbookViewId="0">
      <selection activeCell="B28" sqref="B28:B35"/>
    </sheetView>
  </sheetViews>
  <sheetFormatPr baseColWidth="10" defaultColWidth="11.42578125" defaultRowHeight="12.75" x14ac:dyDescent="0.2"/>
  <cols>
    <col min="1" max="1" width="47.85546875" style="24" bestFit="1" customWidth="1"/>
    <col min="2" max="2" width="69" style="24" customWidth="1"/>
    <col min="3" max="3" width="20.140625" style="24" customWidth="1"/>
    <col min="4" max="4" width="26.28515625" style="24" customWidth="1"/>
    <col min="5" max="36" width="11.42578125" style="217"/>
    <col min="37" max="16384" width="11.42578125" style="24"/>
  </cols>
  <sheetData>
    <row r="1" spans="1:36" s="62" customFormat="1" ht="49.5" customHeight="1" x14ac:dyDescent="0.25">
      <c r="A1" s="332" t="s">
        <v>293</v>
      </c>
      <c r="B1" s="333"/>
      <c r="C1" s="333"/>
      <c r="D1" s="333"/>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row>
    <row r="2" spans="1:36" s="62" customFormat="1" ht="151.5" customHeight="1" x14ac:dyDescent="0.25">
      <c r="A2" s="281" t="s">
        <v>294</v>
      </c>
      <c r="B2" s="281"/>
      <c r="C2" s="281"/>
      <c r="D2" s="28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row>
    <row r="3" spans="1:36" s="62" customFormat="1" ht="37.5" customHeight="1" x14ac:dyDescent="0.25">
      <c r="A3" s="354" t="s">
        <v>295</v>
      </c>
      <c r="B3" s="355"/>
      <c r="C3" s="355"/>
      <c r="D3" s="355"/>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row>
    <row r="4" spans="1:36" x14ac:dyDescent="0.2">
      <c r="A4" s="25"/>
      <c r="B4" s="25"/>
      <c r="C4" s="25"/>
      <c r="D4" s="25"/>
    </row>
    <row r="5" spans="1:36" ht="33" x14ac:dyDescent="0.2">
      <c r="A5" s="30" t="s">
        <v>181</v>
      </c>
      <c r="B5" s="30" t="s">
        <v>296</v>
      </c>
      <c r="C5" s="31" t="s">
        <v>297</v>
      </c>
      <c r="D5" s="31" t="s">
        <v>298</v>
      </c>
    </row>
    <row r="6" spans="1:36" ht="14.45" customHeight="1" x14ac:dyDescent="0.2">
      <c r="A6" s="344" t="s">
        <v>299</v>
      </c>
      <c r="B6" s="346" t="s">
        <v>300</v>
      </c>
      <c r="C6" s="348" t="s">
        <v>301</v>
      </c>
      <c r="D6" s="70" t="s">
        <v>133</v>
      </c>
    </row>
    <row r="7" spans="1:36" x14ac:dyDescent="0.2">
      <c r="A7" s="345"/>
      <c r="B7" s="347"/>
      <c r="C7" s="349"/>
      <c r="D7" s="27" t="s">
        <v>302</v>
      </c>
    </row>
    <row r="8" spans="1:36" x14ac:dyDescent="0.2">
      <c r="A8" s="351" t="s">
        <v>115</v>
      </c>
      <c r="B8" s="346" t="s">
        <v>303</v>
      </c>
      <c r="C8" s="346" t="s">
        <v>301</v>
      </c>
      <c r="D8" s="215" t="s">
        <v>134</v>
      </c>
    </row>
    <row r="9" spans="1:36" x14ac:dyDescent="0.2">
      <c r="A9" s="352"/>
      <c r="B9" s="347"/>
      <c r="C9" s="347"/>
      <c r="D9" s="27" t="s">
        <v>304</v>
      </c>
    </row>
    <row r="10" spans="1:36" x14ac:dyDescent="0.2">
      <c r="A10" s="352"/>
      <c r="B10" s="347"/>
      <c r="C10" s="347"/>
      <c r="D10" s="216" t="s">
        <v>305</v>
      </c>
    </row>
    <row r="11" spans="1:36" x14ac:dyDescent="0.2">
      <c r="A11" s="352"/>
      <c r="B11" s="347"/>
      <c r="C11" s="347"/>
      <c r="D11" s="216" t="s">
        <v>306</v>
      </c>
    </row>
    <row r="12" spans="1:36" x14ac:dyDescent="0.2">
      <c r="A12" s="352"/>
      <c r="B12" s="347"/>
      <c r="C12" s="347"/>
      <c r="D12" s="216" t="s">
        <v>307</v>
      </c>
    </row>
    <row r="13" spans="1:36" x14ac:dyDescent="0.2">
      <c r="A13" s="352"/>
      <c r="B13" s="347"/>
      <c r="C13" s="347"/>
      <c r="D13" s="216" t="s">
        <v>307</v>
      </c>
    </row>
    <row r="14" spans="1:36" x14ac:dyDescent="0.2">
      <c r="A14" s="353"/>
      <c r="B14" s="350"/>
      <c r="C14" s="350"/>
      <c r="D14" s="69" t="s">
        <v>307</v>
      </c>
    </row>
    <row r="15" spans="1:36" ht="15.75" x14ac:dyDescent="0.2">
      <c r="A15" s="65" t="s">
        <v>308</v>
      </c>
      <c r="B15" s="71" t="s">
        <v>309</v>
      </c>
      <c r="C15" s="71" t="s">
        <v>310</v>
      </c>
      <c r="D15" s="72"/>
    </row>
    <row r="16" spans="1:36" x14ac:dyDescent="0.2">
      <c r="A16" s="351" t="s">
        <v>311</v>
      </c>
      <c r="B16" s="346" t="s">
        <v>312</v>
      </c>
      <c r="C16" s="346" t="s">
        <v>301</v>
      </c>
      <c r="D16" s="215" t="s">
        <v>136</v>
      </c>
    </row>
    <row r="17" spans="1:4" x14ac:dyDescent="0.2">
      <c r="A17" s="352"/>
      <c r="B17" s="347"/>
      <c r="C17" s="347"/>
      <c r="D17" s="27" t="s">
        <v>313</v>
      </c>
    </row>
    <row r="18" spans="1:4" x14ac:dyDescent="0.2">
      <c r="A18" s="352"/>
      <c r="B18" s="347"/>
      <c r="C18" s="347"/>
      <c r="D18" s="216" t="s">
        <v>253</v>
      </c>
    </row>
    <row r="19" spans="1:4" x14ac:dyDescent="0.2">
      <c r="A19" s="352"/>
      <c r="B19" s="347"/>
      <c r="C19" s="347"/>
      <c r="D19" s="216" t="s">
        <v>307</v>
      </c>
    </row>
    <row r="20" spans="1:4" x14ac:dyDescent="0.2">
      <c r="A20" s="352"/>
      <c r="B20" s="347"/>
      <c r="C20" s="347"/>
      <c r="D20" s="216" t="s">
        <v>307</v>
      </c>
    </row>
    <row r="21" spans="1:4" x14ac:dyDescent="0.2">
      <c r="A21" s="353"/>
      <c r="B21" s="350"/>
      <c r="C21" s="350"/>
      <c r="D21" s="69" t="s">
        <v>307</v>
      </c>
    </row>
    <row r="22" spans="1:4" ht="18" customHeight="1" x14ac:dyDescent="0.2">
      <c r="A22" s="351" t="s">
        <v>118</v>
      </c>
      <c r="B22" s="346" t="s">
        <v>314</v>
      </c>
      <c r="C22" s="346" t="s">
        <v>301</v>
      </c>
      <c r="D22" s="215" t="s">
        <v>106</v>
      </c>
    </row>
    <row r="23" spans="1:4" ht="18" customHeight="1" x14ac:dyDescent="0.2">
      <c r="A23" s="353"/>
      <c r="B23" s="350"/>
      <c r="C23" s="350"/>
      <c r="D23" s="68" t="s">
        <v>137</v>
      </c>
    </row>
    <row r="24" spans="1:4" ht="15.75" x14ac:dyDescent="0.2">
      <c r="A24" s="65" t="s">
        <v>119</v>
      </c>
      <c r="B24" s="71" t="s">
        <v>315</v>
      </c>
      <c r="C24" s="71" t="s">
        <v>310</v>
      </c>
      <c r="D24" s="86"/>
    </row>
    <row r="25" spans="1:4" ht="42.95" customHeight="1" x14ac:dyDescent="0.2">
      <c r="A25" s="65" t="s">
        <v>316</v>
      </c>
      <c r="B25" s="71" t="s">
        <v>317</v>
      </c>
      <c r="C25" s="71" t="s">
        <v>310</v>
      </c>
      <c r="D25" s="113"/>
    </row>
    <row r="26" spans="1:4" ht="30.95" customHeight="1" x14ac:dyDescent="0.2">
      <c r="A26" s="65" t="s">
        <v>121</v>
      </c>
      <c r="B26" s="71" t="s">
        <v>318</v>
      </c>
      <c r="C26" s="71" t="s">
        <v>310</v>
      </c>
      <c r="D26" s="86"/>
    </row>
    <row r="27" spans="1:4" ht="24" customHeight="1" x14ac:dyDescent="0.2">
      <c r="A27" s="87" t="s">
        <v>46</v>
      </c>
      <c r="B27" s="71" t="s">
        <v>319</v>
      </c>
      <c r="C27" s="71" t="s">
        <v>310</v>
      </c>
      <c r="D27" s="88"/>
    </row>
    <row r="28" spans="1:4" ht="15.75" x14ac:dyDescent="0.2">
      <c r="A28" s="87" t="s">
        <v>345</v>
      </c>
      <c r="B28" s="346" t="s">
        <v>353</v>
      </c>
      <c r="C28" s="346" t="s">
        <v>310</v>
      </c>
      <c r="D28" s="66"/>
    </row>
    <row r="29" spans="1:4" ht="15.75" x14ac:dyDescent="0.2">
      <c r="A29" s="89" t="s">
        <v>346</v>
      </c>
      <c r="B29" s="347"/>
      <c r="C29" s="347"/>
      <c r="D29" s="66"/>
    </row>
    <row r="30" spans="1:4" ht="15.75" x14ac:dyDescent="0.2">
      <c r="A30" s="87" t="s">
        <v>347</v>
      </c>
      <c r="B30" s="347"/>
      <c r="C30" s="347"/>
      <c r="D30" s="66"/>
    </row>
    <row r="31" spans="1:4" ht="15.75" x14ac:dyDescent="0.2">
      <c r="A31" s="89" t="s">
        <v>348</v>
      </c>
      <c r="B31" s="347"/>
      <c r="C31" s="347"/>
      <c r="D31" s="66"/>
    </row>
    <row r="32" spans="1:4" ht="15.75" x14ac:dyDescent="0.2">
      <c r="A32" s="87" t="s">
        <v>351</v>
      </c>
      <c r="B32" s="347"/>
      <c r="C32" s="347"/>
      <c r="D32" s="66"/>
    </row>
    <row r="33" spans="1:4" ht="15.75" x14ac:dyDescent="0.2">
      <c r="A33" s="89" t="s">
        <v>349</v>
      </c>
      <c r="B33" s="347"/>
      <c r="C33" s="347"/>
      <c r="D33" s="66"/>
    </row>
    <row r="34" spans="1:4" ht="15.75" x14ac:dyDescent="0.2">
      <c r="A34" s="87" t="s">
        <v>352</v>
      </c>
      <c r="B34" s="347"/>
      <c r="C34" s="347"/>
      <c r="D34" s="66"/>
    </row>
    <row r="35" spans="1:4" ht="15.75" x14ac:dyDescent="0.2">
      <c r="A35" s="89" t="s">
        <v>350</v>
      </c>
      <c r="B35" s="350"/>
      <c r="C35" s="350"/>
      <c r="D35" s="114"/>
    </row>
    <row r="36" spans="1:4" ht="31.5" x14ac:dyDescent="0.2">
      <c r="A36" s="87" t="s">
        <v>122</v>
      </c>
      <c r="B36" s="71" t="s">
        <v>320</v>
      </c>
      <c r="C36" s="71" t="s">
        <v>310</v>
      </c>
      <c r="D36" s="90"/>
    </row>
    <row r="37" spans="1:4" ht="31.5" x14ac:dyDescent="0.2">
      <c r="A37" s="87" t="s">
        <v>123</v>
      </c>
      <c r="B37" s="71" t="s">
        <v>321</v>
      </c>
      <c r="C37" s="71" t="s">
        <v>310</v>
      </c>
      <c r="D37" s="90"/>
    </row>
    <row r="38" spans="1:4" ht="15.75" x14ac:dyDescent="0.2">
      <c r="A38" s="87" t="s">
        <v>124</v>
      </c>
      <c r="B38" s="71" t="s">
        <v>322</v>
      </c>
      <c r="C38" s="71" t="s">
        <v>323</v>
      </c>
      <c r="D38" s="90"/>
    </row>
    <row r="39" spans="1:4" ht="33.950000000000003" customHeight="1" x14ac:dyDescent="0.2">
      <c r="A39" s="87" t="s">
        <v>125</v>
      </c>
      <c r="B39" s="71" t="s">
        <v>324</v>
      </c>
      <c r="C39" s="71" t="s">
        <v>310</v>
      </c>
      <c r="D39" s="90"/>
    </row>
    <row r="40" spans="1:4" ht="24.95" customHeight="1" x14ac:dyDescent="0.2">
      <c r="A40" s="87" t="s">
        <v>126</v>
      </c>
      <c r="B40" s="71" t="s">
        <v>325</v>
      </c>
      <c r="C40" s="71" t="s">
        <v>310</v>
      </c>
      <c r="D40" s="90"/>
    </row>
    <row r="41" spans="1:4" ht="15.75" x14ac:dyDescent="0.2">
      <c r="A41" s="91" t="s">
        <v>127</v>
      </c>
      <c r="B41" s="71" t="s">
        <v>326</v>
      </c>
      <c r="C41" s="71" t="s">
        <v>310</v>
      </c>
      <c r="D41" s="90"/>
    </row>
    <row r="42" spans="1:4" x14ac:dyDescent="0.2">
      <c r="A42" s="356" t="s">
        <v>128</v>
      </c>
      <c r="B42" s="346" t="s">
        <v>327</v>
      </c>
      <c r="C42" s="346" t="s">
        <v>301</v>
      </c>
      <c r="D42" s="215" t="s">
        <v>147</v>
      </c>
    </row>
    <row r="43" spans="1:4" x14ac:dyDescent="0.2">
      <c r="A43" s="357"/>
      <c r="B43" s="347"/>
      <c r="C43" s="347"/>
      <c r="D43" s="216" t="s">
        <v>328</v>
      </c>
    </row>
    <row r="44" spans="1:4" x14ac:dyDescent="0.2">
      <c r="A44" s="357"/>
      <c r="B44" s="347"/>
      <c r="C44" s="347"/>
      <c r="D44" s="216" t="s">
        <v>329</v>
      </c>
    </row>
    <row r="45" spans="1:4" x14ac:dyDescent="0.2">
      <c r="A45" s="357"/>
      <c r="B45" s="347"/>
      <c r="C45" s="347"/>
      <c r="D45" s="216" t="s">
        <v>330</v>
      </c>
    </row>
    <row r="46" spans="1:4" x14ac:dyDescent="0.2">
      <c r="A46" s="357"/>
      <c r="B46" s="347"/>
      <c r="C46" s="347"/>
      <c r="D46" s="216" t="s">
        <v>331</v>
      </c>
    </row>
    <row r="47" spans="1:4" x14ac:dyDescent="0.2">
      <c r="A47" s="357"/>
      <c r="B47" s="347"/>
      <c r="C47" s="347"/>
      <c r="D47" s="216" t="s">
        <v>332</v>
      </c>
    </row>
    <row r="48" spans="1:4" x14ac:dyDescent="0.2">
      <c r="A48" s="357"/>
      <c r="B48" s="347"/>
      <c r="C48" s="347"/>
      <c r="D48" s="216" t="s">
        <v>333</v>
      </c>
    </row>
    <row r="49" spans="1:4" x14ac:dyDescent="0.2">
      <c r="A49" s="357"/>
      <c r="B49" s="347"/>
      <c r="C49" s="347"/>
      <c r="D49" s="216" t="s">
        <v>198</v>
      </c>
    </row>
    <row r="50" spans="1:4" x14ac:dyDescent="0.2">
      <c r="A50" s="357"/>
      <c r="B50" s="347"/>
      <c r="C50" s="347"/>
      <c r="D50" s="216" t="s">
        <v>198</v>
      </c>
    </row>
    <row r="51" spans="1:4" x14ac:dyDescent="0.2">
      <c r="A51" s="357"/>
      <c r="B51" s="347"/>
      <c r="C51" s="347"/>
      <c r="D51" s="216" t="s">
        <v>198</v>
      </c>
    </row>
    <row r="52" spans="1:4" ht="12.95" customHeight="1" x14ac:dyDescent="0.2">
      <c r="A52" s="357"/>
      <c r="B52" s="347"/>
      <c r="C52" s="347"/>
      <c r="D52" s="69" t="s">
        <v>198</v>
      </c>
    </row>
    <row r="53" spans="1:4" ht="81" customHeight="1" x14ac:dyDescent="0.2">
      <c r="A53" s="231" t="s">
        <v>129</v>
      </c>
      <c r="B53" s="71" t="s">
        <v>334</v>
      </c>
      <c r="C53" s="71" t="s">
        <v>310</v>
      </c>
      <c r="D53" s="216"/>
    </row>
    <row r="54" spans="1:4" x14ac:dyDescent="0.2">
      <c r="A54" s="356" t="s">
        <v>130</v>
      </c>
      <c r="B54" s="346" t="s">
        <v>335</v>
      </c>
      <c r="C54" s="346" t="s">
        <v>301</v>
      </c>
      <c r="D54" s="215" t="s">
        <v>149</v>
      </c>
    </row>
    <row r="55" spans="1:4" x14ac:dyDescent="0.2">
      <c r="A55" s="357"/>
      <c r="B55" s="347"/>
      <c r="C55" s="347"/>
      <c r="D55" s="67" t="s">
        <v>157</v>
      </c>
    </row>
    <row r="56" spans="1:4" x14ac:dyDescent="0.2">
      <c r="A56" s="358"/>
      <c r="B56" s="350"/>
      <c r="C56" s="350"/>
      <c r="D56" s="69" t="s">
        <v>156</v>
      </c>
    </row>
    <row r="57" spans="1:4" ht="43.5" customHeight="1" x14ac:dyDescent="0.2">
      <c r="A57" s="231" t="s">
        <v>131</v>
      </c>
      <c r="B57" s="71" t="s">
        <v>336</v>
      </c>
      <c r="C57" s="71" t="s">
        <v>310</v>
      </c>
      <c r="D57" s="71"/>
    </row>
    <row r="58" spans="1:4" s="217" customFormat="1" x14ac:dyDescent="0.2"/>
    <row r="59" spans="1:4" s="217" customFormat="1" x14ac:dyDescent="0.2"/>
    <row r="60" spans="1:4" s="217" customFormat="1" x14ac:dyDescent="0.2"/>
    <row r="61" spans="1:4" s="217" customFormat="1" x14ac:dyDescent="0.2"/>
    <row r="62" spans="1:4" s="217" customFormat="1" x14ac:dyDescent="0.2"/>
    <row r="63" spans="1:4" s="217" customFormat="1" x14ac:dyDescent="0.2"/>
    <row r="64" spans="1:4" s="217" customFormat="1" x14ac:dyDescent="0.2"/>
    <row r="65" s="217" customFormat="1" x14ac:dyDescent="0.2"/>
    <row r="66" s="217" customFormat="1" x14ac:dyDescent="0.2"/>
    <row r="67" s="217" customFormat="1" x14ac:dyDescent="0.2"/>
    <row r="68" s="217" customFormat="1" x14ac:dyDescent="0.2"/>
    <row r="69" s="217" customFormat="1" x14ac:dyDescent="0.2"/>
    <row r="70" s="217" customFormat="1" x14ac:dyDescent="0.2"/>
    <row r="71" s="217" customFormat="1" x14ac:dyDescent="0.2"/>
    <row r="72" s="217" customFormat="1" x14ac:dyDescent="0.2"/>
    <row r="73" s="217" customFormat="1" x14ac:dyDescent="0.2"/>
    <row r="74" s="217" customFormat="1" x14ac:dyDescent="0.2"/>
    <row r="75" s="217" customFormat="1" x14ac:dyDescent="0.2"/>
    <row r="76" s="217" customFormat="1" x14ac:dyDescent="0.2"/>
    <row r="77" s="217" customFormat="1" x14ac:dyDescent="0.2"/>
    <row r="78" s="217" customFormat="1" x14ac:dyDescent="0.2"/>
    <row r="79" s="217" customFormat="1" x14ac:dyDescent="0.2"/>
    <row r="80" s="217" customFormat="1" x14ac:dyDescent="0.2"/>
    <row r="81" s="217" customFormat="1" x14ac:dyDescent="0.2"/>
    <row r="82" s="217" customFormat="1" x14ac:dyDescent="0.2"/>
    <row r="83" s="217" customFormat="1" x14ac:dyDescent="0.2"/>
    <row r="84" s="217" customFormat="1" x14ac:dyDescent="0.2"/>
    <row r="85" s="217" customFormat="1" x14ac:dyDescent="0.2"/>
    <row r="86" s="217" customFormat="1" x14ac:dyDescent="0.2"/>
    <row r="87" s="217" customFormat="1" x14ac:dyDescent="0.2"/>
    <row r="88" s="217" customFormat="1" x14ac:dyDescent="0.2"/>
    <row r="89" s="217" customFormat="1" x14ac:dyDescent="0.2"/>
    <row r="90" s="217" customFormat="1" x14ac:dyDescent="0.2"/>
    <row r="91" s="217" customFormat="1" x14ac:dyDescent="0.2"/>
    <row r="92" s="217" customFormat="1" x14ac:dyDescent="0.2"/>
    <row r="93" s="217" customFormat="1" x14ac:dyDescent="0.2"/>
    <row r="94" s="217" customFormat="1" x14ac:dyDescent="0.2"/>
    <row r="95" s="217" customFormat="1" x14ac:dyDescent="0.2"/>
    <row r="96" s="217" customFormat="1" x14ac:dyDescent="0.2"/>
    <row r="97" s="217" customFormat="1" x14ac:dyDescent="0.2"/>
    <row r="98" s="217" customFormat="1" x14ac:dyDescent="0.2"/>
    <row r="99" s="217" customFormat="1" x14ac:dyDescent="0.2"/>
    <row r="100" s="217" customFormat="1" x14ac:dyDescent="0.2"/>
    <row r="101" s="217" customFormat="1" x14ac:dyDescent="0.2"/>
    <row r="102" s="217" customFormat="1" x14ac:dyDescent="0.2"/>
    <row r="103" s="217" customFormat="1" x14ac:dyDescent="0.2"/>
    <row r="104" s="217" customFormat="1" x14ac:dyDescent="0.2"/>
    <row r="105" s="217" customFormat="1" x14ac:dyDescent="0.2"/>
    <row r="106" s="217" customFormat="1" x14ac:dyDescent="0.2"/>
    <row r="107" s="217" customFormat="1" x14ac:dyDescent="0.2"/>
    <row r="108" s="217" customFormat="1" x14ac:dyDescent="0.2"/>
    <row r="109" s="217" customFormat="1" x14ac:dyDescent="0.2"/>
    <row r="110" s="217" customFormat="1" x14ac:dyDescent="0.2"/>
    <row r="111" s="217" customFormat="1" x14ac:dyDescent="0.2"/>
    <row r="112" s="217" customFormat="1" x14ac:dyDescent="0.2"/>
    <row r="113" s="217" customFormat="1" x14ac:dyDescent="0.2"/>
    <row r="114" s="217" customFormat="1" x14ac:dyDescent="0.2"/>
    <row r="115" s="217" customFormat="1" x14ac:dyDescent="0.2"/>
    <row r="116" s="217" customFormat="1" x14ac:dyDescent="0.2"/>
    <row r="117" s="217" customFormat="1" x14ac:dyDescent="0.2"/>
    <row r="118" s="217" customFormat="1" x14ac:dyDescent="0.2"/>
    <row r="119" s="217" customFormat="1" x14ac:dyDescent="0.2"/>
    <row r="120" s="217" customFormat="1" x14ac:dyDescent="0.2"/>
    <row r="121" s="217" customFormat="1" x14ac:dyDescent="0.2"/>
    <row r="122" s="217" customFormat="1" x14ac:dyDescent="0.2"/>
    <row r="123" s="217" customFormat="1" x14ac:dyDescent="0.2"/>
    <row r="124" s="217" customFormat="1" x14ac:dyDescent="0.2"/>
    <row r="125" s="217" customFormat="1" x14ac:dyDescent="0.2"/>
    <row r="126" s="217" customFormat="1" x14ac:dyDescent="0.2"/>
    <row r="127" s="217" customFormat="1" x14ac:dyDescent="0.2"/>
    <row r="128" s="217" customFormat="1" x14ac:dyDescent="0.2"/>
    <row r="129" s="217" customFormat="1" x14ac:dyDescent="0.2"/>
    <row r="130" s="217" customFormat="1" x14ac:dyDescent="0.2"/>
    <row r="131" s="217" customFormat="1" x14ac:dyDescent="0.2"/>
    <row r="132" s="217" customFormat="1" x14ac:dyDescent="0.2"/>
    <row r="133" s="217" customFormat="1" x14ac:dyDescent="0.2"/>
    <row r="134" s="217" customFormat="1" x14ac:dyDescent="0.2"/>
    <row r="135" s="217" customFormat="1" x14ac:dyDescent="0.2"/>
    <row r="136" s="217" customFormat="1" x14ac:dyDescent="0.2"/>
    <row r="137" s="217" customFormat="1" x14ac:dyDescent="0.2"/>
    <row r="138" s="217" customFormat="1" x14ac:dyDescent="0.2"/>
    <row r="139" s="217" customFormat="1" x14ac:dyDescent="0.2"/>
    <row r="140" s="217" customFormat="1" x14ac:dyDescent="0.2"/>
    <row r="141" s="217" customFormat="1" x14ac:dyDescent="0.2"/>
    <row r="142" s="217" customFormat="1" x14ac:dyDescent="0.2"/>
    <row r="143" s="217" customFormat="1" x14ac:dyDescent="0.2"/>
    <row r="144" s="217" customFormat="1" x14ac:dyDescent="0.2"/>
    <row r="145" s="217" customFormat="1" x14ac:dyDescent="0.2"/>
    <row r="146" s="217" customFormat="1" x14ac:dyDescent="0.2"/>
    <row r="147" s="217" customFormat="1" x14ac:dyDescent="0.2"/>
    <row r="148" s="217" customFormat="1" x14ac:dyDescent="0.2"/>
    <row r="149" s="217" customFormat="1" x14ac:dyDescent="0.2"/>
    <row r="150" s="217" customFormat="1" x14ac:dyDescent="0.2"/>
    <row r="151" s="217" customFormat="1" x14ac:dyDescent="0.2"/>
    <row r="152" s="217" customFormat="1" x14ac:dyDescent="0.2"/>
    <row r="153" s="217" customFormat="1" x14ac:dyDescent="0.2"/>
    <row r="154" s="217" customFormat="1" x14ac:dyDescent="0.2"/>
    <row r="155" s="217" customFormat="1" x14ac:dyDescent="0.2"/>
    <row r="156" s="217" customFormat="1" x14ac:dyDescent="0.2"/>
    <row r="157" s="217" customFormat="1" x14ac:dyDescent="0.2"/>
    <row r="158" s="217" customFormat="1" x14ac:dyDescent="0.2"/>
    <row r="159" s="217" customFormat="1" x14ac:dyDescent="0.2"/>
    <row r="160" s="217" customFormat="1" x14ac:dyDescent="0.2"/>
    <row r="161" s="217" customFormat="1" x14ac:dyDescent="0.2"/>
    <row r="162" s="217" customFormat="1" x14ac:dyDescent="0.2"/>
    <row r="163" s="217" customFormat="1" x14ac:dyDescent="0.2"/>
    <row r="164" s="217" customFormat="1" x14ac:dyDescent="0.2"/>
    <row r="165" s="217" customFormat="1" x14ac:dyDescent="0.2"/>
    <row r="166" s="217" customFormat="1" x14ac:dyDescent="0.2"/>
    <row r="167" s="217" customFormat="1" x14ac:dyDescent="0.2"/>
    <row r="168" s="217" customFormat="1" x14ac:dyDescent="0.2"/>
    <row r="169" s="217" customFormat="1" x14ac:dyDescent="0.2"/>
    <row r="170" s="217" customFormat="1" x14ac:dyDescent="0.2"/>
    <row r="171" s="217" customFormat="1" x14ac:dyDescent="0.2"/>
    <row r="172" s="217" customFormat="1" x14ac:dyDescent="0.2"/>
    <row r="173" s="217" customFormat="1" x14ac:dyDescent="0.2"/>
    <row r="174" s="217" customFormat="1" x14ac:dyDescent="0.2"/>
    <row r="175" s="217" customFormat="1" x14ac:dyDescent="0.2"/>
    <row r="176" s="217" customFormat="1" x14ac:dyDescent="0.2"/>
    <row r="177" s="217" customFormat="1" x14ac:dyDescent="0.2"/>
    <row r="178" s="217" customFormat="1" x14ac:dyDescent="0.2"/>
    <row r="179" s="217" customFormat="1" x14ac:dyDescent="0.2"/>
    <row r="180" s="217" customFormat="1" x14ac:dyDescent="0.2"/>
    <row r="181" s="217" customFormat="1" x14ac:dyDescent="0.2"/>
    <row r="182" s="217" customFormat="1" x14ac:dyDescent="0.2"/>
    <row r="183" s="217" customFormat="1" x14ac:dyDescent="0.2"/>
    <row r="184" s="217" customFormat="1" x14ac:dyDescent="0.2"/>
    <row r="185" s="217" customFormat="1" x14ac:dyDescent="0.2"/>
    <row r="186" s="217" customFormat="1" x14ac:dyDescent="0.2"/>
    <row r="187" s="217" customFormat="1" x14ac:dyDescent="0.2"/>
    <row r="188" s="217" customFormat="1" x14ac:dyDescent="0.2"/>
    <row r="189" s="217" customFormat="1" x14ac:dyDescent="0.2"/>
    <row r="190" s="217" customFormat="1" x14ac:dyDescent="0.2"/>
    <row r="191" s="217" customFormat="1" x14ac:dyDescent="0.2"/>
    <row r="192" s="217" customFormat="1" x14ac:dyDescent="0.2"/>
    <row r="193" s="217" customFormat="1" x14ac:dyDescent="0.2"/>
    <row r="194" s="217" customFormat="1" x14ac:dyDescent="0.2"/>
    <row r="195" s="217" customFormat="1" x14ac:dyDescent="0.2"/>
    <row r="196" s="217" customFormat="1" x14ac:dyDescent="0.2"/>
    <row r="197" s="217" customFormat="1" x14ac:dyDescent="0.2"/>
    <row r="198" s="217" customFormat="1" x14ac:dyDescent="0.2"/>
    <row r="199" s="217" customFormat="1" x14ac:dyDescent="0.2"/>
    <row r="200" s="217" customFormat="1" x14ac:dyDescent="0.2"/>
    <row r="201" s="217" customFormat="1" x14ac:dyDescent="0.2"/>
    <row r="202" s="217" customFormat="1" x14ac:dyDescent="0.2"/>
    <row r="203" s="217" customFormat="1" x14ac:dyDescent="0.2"/>
    <row r="204" s="217" customFormat="1" x14ac:dyDescent="0.2"/>
    <row r="205" s="217" customFormat="1" x14ac:dyDescent="0.2"/>
    <row r="206" s="217" customFormat="1" x14ac:dyDescent="0.2"/>
    <row r="207" s="217" customFormat="1" x14ac:dyDescent="0.2"/>
    <row r="208" s="217" customFormat="1" x14ac:dyDescent="0.2"/>
    <row r="209" s="217" customFormat="1" x14ac:dyDescent="0.2"/>
    <row r="210" s="217" customFormat="1" x14ac:dyDescent="0.2"/>
    <row r="211" s="217" customFormat="1" x14ac:dyDescent="0.2"/>
    <row r="212" s="217" customFormat="1" x14ac:dyDescent="0.2"/>
    <row r="213" s="217" customFormat="1" x14ac:dyDescent="0.2"/>
    <row r="214" s="217" customFormat="1" x14ac:dyDescent="0.2"/>
    <row r="215" s="217" customFormat="1" x14ac:dyDescent="0.2"/>
    <row r="216" s="217" customFormat="1" x14ac:dyDescent="0.2"/>
    <row r="217" s="217" customFormat="1" x14ac:dyDescent="0.2"/>
    <row r="218" s="217" customFormat="1" x14ac:dyDescent="0.2"/>
    <row r="219" s="217" customFormat="1" x14ac:dyDescent="0.2"/>
    <row r="220" s="217" customFormat="1" x14ac:dyDescent="0.2"/>
    <row r="221" s="217" customFormat="1" x14ac:dyDescent="0.2"/>
    <row r="222" s="217" customFormat="1" x14ac:dyDescent="0.2"/>
    <row r="223" s="217" customFormat="1" x14ac:dyDescent="0.2"/>
    <row r="224" s="217" customFormat="1" x14ac:dyDescent="0.2"/>
    <row r="225" s="217" customFormat="1" x14ac:dyDescent="0.2"/>
    <row r="226" s="217" customFormat="1" x14ac:dyDescent="0.2"/>
    <row r="227" s="217" customFormat="1" x14ac:dyDescent="0.2"/>
    <row r="228" s="217" customFormat="1" x14ac:dyDescent="0.2"/>
    <row r="229" s="217" customFormat="1" x14ac:dyDescent="0.2"/>
    <row r="230" s="217" customFormat="1" x14ac:dyDescent="0.2"/>
    <row r="231" s="217" customFormat="1" x14ac:dyDescent="0.2"/>
    <row r="232" s="217" customFormat="1" x14ac:dyDescent="0.2"/>
    <row r="233" s="217" customFormat="1" x14ac:dyDescent="0.2"/>
    <row r="234" s="217" customFormat="1" x14ac:dyDescent="0.2"/>
    <row r="235" s="217" customFormat="1" x14ac:dyDescent="0.2"/>
    <row r="236" s="217" customFormat="1" x14ac:dyDescent="0.2"/>
    <row r="237" s="217" customFormat="1" x14ac:dyDescent="0.2"/>
    <row r="238" s="217" customFormat="1" x14ac:dyDescent="0.2"/>
    <row r="239" s="217" customFormat="1" x14ac:dyDescent="0.2"/>
    <row r="240" s="217" customFormat="1" x14ac:dyDescent="0.2"/>
    <row r="241" s="217" customFormat="1" x14ac:dyDescent="0.2"/>
    <row r="242" s="217" customFormat="1" x14ac:dyDescent="0.2"/>
    <row r="243" s="217" customFormat="1" x14ac:dyDescent="0.2"/>
    <row r="244" s="217" customFormat="1" x14ac:dyDescent="0.2"/>
    <row r="245" s="217" customFormat="1" x14ac:dyDescent="0.2"/>
    <row r="246" s="217" customFormat="1" x14ac:dyDescent="0.2"/>
    <row r="247" s="217" customFormat="1" x14ac:dyDescent="0.2"/>
    <row r="248" s="217" customFormat="1" x14ac:dyDescent="0.2"/>
    <row r="249" s="217" customFormat="1" x14ac:dyDescent="0.2"/>
    <row r="250" s="217" customFormat="1" x14ac:dyDescent="0.2"/>
    <row r="251" s="217" customFormat="1" x14ac:dyDescent="0.2"/>
    <row r="252" s="217" customFormat="1" x14ac:dyDescent="0.2"/>
    <row r="253" s="217" customFormat="1" x14ac:dyDescent="0.2"/>
    <row r="254" s="217" customFormat="1" x14ac:dyDescent="0.2"/>
    <row r="255" s="217" customFormat="1" x14ac:dyDescent="0.2"/>
    <row r="256" s="217" customFormat="1" x14ac:dyDescent="0.2"/>
    <row r="257" s="217" customFormat="1" x14ac:dyDescent="0.2"/>
    <row r="258" s="217" customFormat="1" x14ac:dyDescent="0.2"/>
    <row r="259" s="217" customFormat="1" x14ac:dyDescent="0.2"/>
    <row r="260" s="217" customFormat="1" x14ac:dyDescent="0.2"/>
    <row r="261" s="217" customFormat="1" x14ac:dyDescent="0.2"/>
    <row r="262" s="217" customFormat="1" x14ac:dyDescent="0.2"/>
    <row r="263" s="217" customFormat="1" x14ac:dyDescent="0.2"/>
    <row r="264" s="217" customFormat="1" x14ac:dyDescent="0.2"/>
    <row r="265" s="217" customFormat="1" x14ac:dyDescent="0.2"/>
    <row r="266" s="217" customFormat="1" x14ac:dyDescent="0.2"/>
    <row r="267" s="217" customFormat="1" x14ac:dyDescent="0.2"/>
    <row r="268" s="217" customFormat="1" x14ac:dyDescent="0.2"/>
    <row r="269" s="217" customFormat="1" x14ac:dyDescent="0.2"/>
    <row r="270" s="217" customFormat="1" x14ac:dyDescent="0.2"/>
    <row r="271" s="217" customFormat="1" x14ac:dyDescent="0.2"/>
    <row r="272" s="217" customFormat="1" x14ac:dyDescent="0.2"/>
    <row r="273" s="217" customFormat="1" x14ac:dyDescent="0.2"/>
    <row r="274" s="217" customFormat="1" x14ac:dyDescent="0.2"/>
    <row r="275" s="217" customFormat="1" x14ac:dyDescent="0.2"/>
    <row r="276" s="217" customFormat="1" x14ac:dyDescent="0.2"/>
    <row r="277" s="217" customFormat="1" x14ac:dyDescent="0.2"/>
    <row r="278" s="217" customFormat="1" x14ac:dyDescent="0.2"/>
    <row r="279" s="217" customFormat="1" x14ac:dyDescent="0.2"/>
    <row r="280" s="217" customFormat="1" x14ac:dyDescent="0.2"/>
    <row r="281" s="217" customFormat="1" x14ac:dyDescent="0.2"/>
    <row r="282" s="217" customFormat="1" x14ac:dyDescent="0.2"/>
    <row r="283" s="217" customFormat="1" x14ac:dyDescent="0.2"/>
    <row r="284" s="217" customFormat="1" x14ac:dyDescent="0.2"/>
    <row r="285" s="217" customFormat="1" x14ac:dyDescent="0.2"/>
    <row r="286" s="217" customFormat="1" x14ac:dyDescent="0.2"/>
    <row r="287" s="217" customFormat="1" x14ac:dyDescent="0.2"/>
    <row r="288" s="217" customFormat="1" x14ac:dyDescent="0.2"/>
    <row r="289" s="217" customFormat="1" x14ac:dyDescent="0.2"/>
    <row r="290" s="217" customFormat="1" x14ac:dyDescent="0.2"/>
    <row r="291" s="217" customFormat="1" x14ac:dyDescent="0.2"/>
    <row r="292" s="217" customFormat="1" x14ac:dyDescent="0.2"/>
    <row r="293" s="217" customFormat="1" x14ac:dyDescent="0.2"/>
    <row r="294" s="217" customFormat="1" x14ac:dyDescent="0.2"/>
    <row r="295" s="217" customFormat="1" x14ac:dyDescent="0.2"/>
    <row r="296" s="217" customFormat="1" x14ac:dyDescent="0.2"/>
    <row r="297" s="217" customFormat="1" x14ac:dyDescent="0.2"/>
    <row r="298" s="217" customFormat="1" x14ac:dyDescent="0.2"/>
    <row r="299" s="217" customFormat="1" x14ac:dyDescent="0.2"/>
    <row r="300" s="217" customFormat="1" x14ac:dyDescent="0.2"/>
    <row r="301" s="217" customFormat="1" x14ac:dyDescent="0.2"/>
    <row r="302" s="217" customFormat="1" x14ac:dyDescent="0.2"/>
    <row r="303" s="217" customFormat="1" x14ac:dyDescent="0.2"/>
    <row r="304" s="217" customFormat="1" x14ac:dyDescent="0.2"/>
    <row r="305" s="217" customFormat="1" x14ac:dyDescent="0.2"/>
    <row r="306" s="217" customFormat="1" x14ac:dyDescent="0.2"/>
    <row r="307" s="217" customFormat="1" x14ac:dyDescent="0.2"/>
    <row r="308" s="217" customFormat="1" x14ac:dyDescent="0.2"/>
    <row r="309" s="217" customFormat="1" x14ac:dyDescent="0.2"/>
    <row r="310" s="217" customFormat="1" x14ac:dyDescent="0.2"/>
    <row r="311" s="217" customFormat="1" x14ac:dyDescent="0.2"/>
    <row r="312" s="217" customFormat="1" x14ac:dyDescent="0.2"/>
    <row r="313" s="217" customFormat="1" x14ac:dyDescent="0.2"/>
    <row r="314" s="217" customFormat="1" x14ac:dyDescent="0.2"/>
    <row r="315" s="217" customFormat="1" x14ac:dyDescent="0.2"/>
    <row r="316" s="217" customFormat="1" x14ac:dyDescent="0.2"/>
    <row r="317" s="217" customFormat="1" x14ac:dyDescent="0.2"/>
    <row r="318" s="217" customFormat="1" x14ac:dyDescent="0.2"/>
    <row r="319" s="217" customFormat="1" x14ac:dyDescent="0.2"/>
    <row r="320" s="217" customFormat="1" x14ac:dyDescent="0.2"/>
    <row r="321" s="217" customFormat="1" x14ac:dyDescent="0.2"/>
    <row r="322" s="217" customFormat="1" x14ac:dyDescent="0.2"/>
    <row r="323" s="217" customFormat="1" x14ac:dyDescent="0.2"/>
    <row r="324" s="217" customFormat="1" x14ac:dyDescent="0.2"/>
    <row r="325" s="217" customFormat="1" x14ac:dyDescent="0.2"/>
    <row r="326" s="217" customFormat="1" x14ac:dyDescent="0.2"/>
    <row r="327" s="217" customFormat="1" x14ac:dyDescent="0.2"/>
    <row r="328" s="217" customFormat="1" x14ac:dyDescent="0.2"/>
    <row r="329" s="217" customFormat="1" x14ac:dyDescent="0.2"/>
    <row r="330" s="217" customFormat="1" x14ac:dyDescent="0.2"/>
    <row r="331" s="217" customFormat="1" x14ac:dyDescent="0.2"/>
    <row r="332" s="217" customFormat="1" x14ac:dyDescent="0.2"/>
    <row r="333" s="217" customFormat="1" x14ac:dyDescent="0.2"/>
    <row r="334" s="217" customFormat="1" x14ac:dyDescent="0.2"/>
    <row r="335" s="217" customFormat="1" x14ac:dyDescent="0.2"/>
    <row r="336" s="217" customFormat="1" x14ac:dyDescent="0.2"/>
    <row r="337" s="217" customFormat="1" x14ac:dyDescent="0.2"/>
    <row r="338" s="217" customFormat="1" x14ac:dyDescent="0.2"/>
    <row r="339" s="217" customFormat="1" x14ac:dyDescent="0.2"/>
    <row r="340" s="217" customFormat="1" x14ac:dyDescent="0.2"/>
    <row r="341" s="217" customFormat="1" x14ac:dyDescent="0.2"/>
    <row r="342" s="217" customFormat="1" x14ac:dyDescent="0.2"/>
    <row r="343" s="217" customFormat="1" x14ac:dyDescent="0.2"/>
    <row r="344" s="217" customFormat="1" x14ac:dyDescent="0.2"/>
    <row r="345" s="217" customFormat="1" x14ac:dyDescent="0.2"/>
    <row r="346" s="217" customFormat="1" x14ac:dyDescent="0.2"/>
    <row r="347" s="217" customFormat="1" x14ac:dyDescent="0.2"/>
    <row r="348" s="217" customFormat="1" x14ac:dyDescent="0.2"/>
    <row r="349" s="217" customFormat="1" x14ac:dyDescent="0.2"/>
    <row r="350" s="217" customFormat="1" x14ac:dyDescent="0.2"/>
    <row r="351" s="217" customFormat="1" x14ac:dyDescent="0.2"/>
    <row r="352" s="217" customFormat="1" x14ac:dyDescent="0.2"/>
    <row r="353" s="217" customFormat="1" x14ac:dyDescent="0.2"/>
    <row r="354" s="217" customFormat="1" x14ac:dyDescent="0.2"/>
    <row r="355" s="217" customFormat="1" x14ac:dyDescent="0.2"/>
    <row r="356" s="217" customFormat="1" x14ac:dyDescent="0.2"/>
    <row r="357" s="217" customFormat="1" x14ac:dyDescent="0.2"/>
    <row r="358" s="217" customFormat="1" x14ac:dyDescent="0.2"/>
    <row r="359" s="217" customFormat="1" x14ac:dyDescent="0.2"/>
    <row r="360" s="217" customFormat="1" x14ac:dyDescent="0.2"/>
    <row r="361" s="217" customFormat="1" x14ac:dyDescent="0.2"/>
    <row r="362" s="217" customFormat="1" x14ac:dyDescent="0.2"/>
    <row r="363" s="217" customFormat="1" x14ac:dyDescent="0.2"/>
    <row r="364" s="217" customFormat="1" x14ac:dyDescent="0.2"/>
    <row r="365" s="217" customFormat="1" x14ac:dyDescent="0.2"/>
    <row r="366" s="217" customFormat="1" x14ac:dyDescent="0.2"/>
    <row r="367" s="217" customFormat="1" x14ac:dyDescent="0.2"/>
    <row r="368" s="217" customFormat="1" x14ac:dyDescent="0.2"/>
    <row r="369" s="217" customFormat="1" x14ac:dyDescent="0.2"/>
    <row r="370" s="217" customFormat="1" x14ac:dyDescent="0.2"/>
    <row r="371" s="217" customFormat="1" x14ac:dyDescent="0.2"/>
    <row r="372" s="217" customFormat="1" x14ac:dyDescent="0.2"/>
    <row r="373" s="217" customFormat="1" x14ac:dyDescent="0.2"/>
    <row r="374" s="217" customFormat="1" x14ac:dyDescent="0.2"/>
    <row r="375" s="217" customFormat="1" x14ac:dyDescent="0.2"/>
    <row r="376" s="217" customFormat="1" x14ac:dyDescent="0.2"/>
    <row r="377" s="217" customFormat="1" x14ac:dyDescent="0.2"/>
    <row r="378" s="217" customFormat="1" x14ac:dyDescent="0.2"/>
    <row r="379" s="217" customFormat="1" x14ac:dyDescent="0.2"/>
    <row r="380" s="217" customFormat="1" x14ac:dyDescent="0.2"/>
    <row r="381" s="217" customFormat="1" x14ac:dyDescent="0.2"/>
  </sheetData>
  <mergeCells count="23">
    <mergeCell ref="A1:D1"/>
    <mergeCell ref="A2:D2"/>
    <mergeCell ref="A3:D3"/>
    <mergeCell ref="A42:A52"/>
    <mergeCell ref="A54:A56"/>
    <mergeCell ref="A22:A23"/>
    <mergeCell ref="B22:B23"/>
    <mergeCell ref="C22:C23"/>
    <mergeCell ref="B28:B35"/>
    <mergeCell ref="C28:C35"/>
    <mergeCell ref="C54:C56"/>
    <mergeCell ref="C42:C52"/>
    <mergeCell ref="B54:B56"/>
    <mergeCell ref="B42:B52"/>
    <mergeCell ref="C8:C14"/>
    <mergeCell ref="C16:C21"/>
    <mergeCell ref="A6:A7"/>
    <mergeCell ref="B6:B7"/>
    <mergeCell ref="C6:C7"/>
    <mergeCell ref="B8:B14"/>
    <mergeCell ref="B16:B21"/>
    <mergeCell ref="A8:A14"/>
    <mergeCell ref="A16:A21"/>
  </mergeCells>
  <printOptions horizontalCentered="1"/>
  <pageMargins left="0.39370078740157483" right="0.39370078740157483" top="1.1811023622047245" bottom="0.39370078740157483" header="0.31496062992125984" footer="0.31496062992125984"/>
  <pageSetup paperSize="9" scale="58" orientation="portrait" r:id="rId1"/>
  <headerFooter>
    <oddHeader xml:space="preserve">&amp;R&amp;"Arial,Italique"&amp;10Travel A., Lemaire B., Tavares O. (2020). CHECK'MEX : Outil d'aide à l'analyse de la bibliographie. Livrable projet MEXAVI (tableur excel)&amp;"-,Normal"&amp;11.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42</vt:i4>
      </vt:variant>
    </vt:vector>
  </HeadingPairs>
  <TitlesOfParts>
    <vt:vector size="51" baseType="lpstr">
      <vt:lpstr>Accueil</vt:lpstr>
      <vt:lpstr>0. Présentation outil</vt:lpstr>
      <vt:lpstr>1. Recherche PUBLICATIONS</vt:lpstr>
      <vt:lpstr>2. Grille FIABILITE (GF)</vt:lpstr>
      <vt:lpstr>3. Grille EVALUATION (GE)</vt:lpstr>
      <vt:lpstr>4. Analyse graphique</vt:lpstr>
      <vt:lpstr>GF - Seuil confiance</vt:lpstr>
      <vt:lpstr>GF - Notice</vt:lpstr>
      <vt:lpstr>GE - Notice</vt:lpstr>
      <vt:lpstr>'3. Grille EVALUATION (GE)'!Criteres</vt:lpstr>
      <vt:lpstr>'2. Grille FIABILITE (GF)'!Impression_des_titres</vt:lpstr>
      <vt:lpstr>'3. Grille EVALUATION (GE)'!Impression_des_titres</vt:lpstr>
      <vt:lpstr>P_Extrait_ageStabilité</vt:lpstr>
      <vt:lpstr>P_Extrait_DERRDE</vt:lpstr>
      <vt:lpstr>P_Extrait_durée</vt:lpstr>
      <vt:lpstr>P_Extrait_fabricant</vt:lpstr>
      <vt:lpstr>P_Extrait_produit</vt:lpstr>
      <vt:lpstr>P_Extrait_solvant</vt:lpstr>
      <vt:lpstr>P_Plante_nom</vt:lpstr>
      <vt:lpstr>P_Plante_Partie</vt:lpstr>
      <vt:lpstr>P_Plante_Stade</vt:lpstr>
      <vt:lpstr>P_Plante_Traitement</vt:lpstr>
      <vt:lpstr>P_Plante_Variété</vt:lpstr>
      <vt:lpstr>P_Produit_analyse</vt:lpstr>
      <vt:lpstr>P_Produit_compo</vt:lpstr>
      <vt:lpstr>P_Produit_empreinte</vt:lpstr>
      <vt:lpstr>P_Produit_méthode</vt:lpstr>
      <vt:lpstr>P_Produit_PpeActif</vt:lpstr>
      <vt:lpstr>P_Utilisation_détail</vt:lpstr>
      <vt:lpstr>P_Utilisation_forme</vt:lpstr>
      <vt:lpstr>P_Utilisation_prépa</vt:lpstr>
      <vt:lpstr>Z_Analyse_normalité</vt:lpstr>
      <vt:lpstr>Z_analyse_sexe</vt:lpstr>
      <vt:lpstr>Z_Analyse_tests</vt:lpstr>
      <vt:lpstr>Z_Analyse_variance</vt:lpstr>
      <vt:lpstr>Z_Essai_durée</vt:lpstr>
      <vt:lpstr>Z_Essai_espèce</vt:lpstr>
      <vt:lpstr>Z_Essai_éval</vt:lpstr>
      <vt:lpstr>Z_Expérience_biomarqueurs</vt:lpstr>
      <vt:lpstr>Z_Expérience_contemporain</vt:lpstr>
      <vt:lpstr>Z_Expérience_lot</vt:lpstr>
      <vt:lpstr>Z_Expérience_perf</vt:lpstr>
      <vt:lpstr>Z_Stimulation</vt:lpstr>
      <vt:lpstr>Z_Témoin_contrôle</vt:lpstr>
      <vt:lpstr>Z_Témoin_négatif</vt:lpstr>
      <vt:lpstr>'0. Présentation outil'!Zone_d_impression</vt:lpstr>
      <vt:lpstr>'4. Analyse graphique'!Zone_d_impression</vt:lpstr>
      <vt:lpstr>Accueil!Zone_d_impression</vt:lpstr>
      <vt:lpstr>'GE - Notice'!Zone_d_impression</vt:lpstr>
      <vt:lpstr>'GF - Notice'!Zone_d_impression</vt:lpstr>
      <vt:lpstr>'GF - Seuil confiance'!Zone_d_impression</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Clemence Tomboy</dc:creator>
  <cp:keywords/>
  <dc:description/>
  <cp:lastModifiedBy>Sara NEUVILLE</cp:lastModifiedBy>
  <cp:revision/>
  <cp:lastPrinted>2020-10-21T13:42:58Z</cp:lastPrinted>
  <dcterms:created xsi:type="dcterms:W3CDTF">2017-10-11T15:57:57Z</dcterms:created>
  <dcterms:modified xsi:type="dcterms:W3CDTF">2020-11-25T15:37:33Z</dcterms:modified>
  <cp:category/>
  <cp:contentStatus/>
</cp:coreProperties>
</file>